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500" yWindow="760" windowWidth="30360" windowHeight="18460" activeTab="1"/>
  </bookViews>
  <sheets>
    <sheet name="DA+" sheetId="20" r:id="rId1"/>
    <sheet name="DCC-noREIT_MLP" sheetId="1" r:id="rId2"/>
    <sheet name="Size-Top 25%" sheetId="25" r:id="rId3"/>
    <sheet name="Size-SmallCap" sheetId="26" r:id="rId4"/>
    <sheet name="Small Cap Buy List" sheetId="19" r:id="rId5"/>
    <sheet name="Comparison" sheetId="28" r:id="rId6"/>
  </sheets>
  <definedNames>
    <definedName name="_xlnm.Print_Area" localSheetId="1">'DCC-noREIT_MLP'!$D$7:$BO$107</definedName>
    <definedName name="_xlnm.Print_Area" localSheetId="3">'Size-SmallCap'!$D$7:$BO$107</definedName>
    <definedName name="_xlnm.Print_Area" localSheetId="2">'Size-Top 25%'!$D$7:$BO$107</definedName>
    <definedName name="_xlnm.Print_Titles" localSheetId="1">'DCC-noREIT_MLP'!$A:$B,'DCC-noREIT_MLP'!$1:$6</definedName>
    <definedName name="_xlnm.Print_Titles" localSheetId="3">'Size-SmallCap'!$A:$B,'Size-SmallCap'!$1:$6</definedName>
    <definedName name="_xlnm.Print_Titles" localSheetId="2">'Size-Top 25%'!$A:$B,'Size-Top 25%'!$1:$6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63" i="20"/>
  <c r="B64"/>
  <c r="D59"/>
  <c r="C59"/>
  <c r="D53"/>
  <c r="C53"/>
  <c r="D47"/>
  <c r="C47"/>
  <c r="D41"/>
  <c r="C41"/>
  <c r="D35"/>
  <c r="C35"/>
  <c r="D29"/>
  <c r="C29"/>
  <c r="D24"/>
  <c r="C24"/>
  <c r="D18"/>
  <c r="C18"/>
  <c r="D12"/>
  <c r="C12"/>
  <c r="D6"/>
  <c r="C6"/>
  <c r="AM199" i="1"/>
  <c r="AN199"/>
  <c r="B240"/>
  <c r="B239"/>
  <c r="B241"/>
  <c r="B250"/>
  <c r="C240"/>
  <c r="D239"/>
  <c r="E239"/>
  <c r="D240"/>
  <c r="E240"/>
  <c r="D241"/>
  <c r="E241"/>
  <c r="E250"/>
  <c r="I240"/>
  <c r="K240"/>
  <c r="M240"/>
  <c r="C241"/>
  <c r="I241"/>
  <c r="K241"/>
  <c r="M241"/>
  <c r="C242"/>
  <c r="I242"/>
  <c r="K242"/>
  <c r="M242"/>
  <c r="C243"/>
  <c r="I243"/>
  <c r="K243"/>
  <c r="M243"/>
  <c r="C244"/>
  <c r="I244"/>
  <c r="K244"/>
  <c r="M244"/>
  <c r="C245"/>
  <c r="I245"/>
  <c r="K245"/>
  <c r="M245"/>
  <c r="C246"/>
  <c r="I246"/>
  <c r="K246"/>
  <c r="M246"/>
  <c r="C247"/>
  <c r="I247"/>
  <c r="K247"/>
  <c r="M247"/>
  <c r="C248"/>
  <c r="I248"/>
  <c r="K248"/>
  <c r="M248"/>
  <c r="C239"/>
  <c r="I239"/>
  <c r="K239"/>
  <c r="M239"/>
  <c r="P250"/>
  <c r="M250"/>
  <c r="O239"/>
  <c r="O240"/>
  <c r="O241"/>
  <c r="O242"/>
  <c r="O243"/>
  <c r="O244"/>
  <c r="O245"/>
  <c r="O246"/>
  <c r="O247"/>
  <c r="O248"/>
  <c r="O250"/>
  <c r="S7"/>
  <c r="J7"/>
  <c r="S8"/>
  <c r="J8"/>
  <c r="S29"/>
  <c r="J29"/>
  <c r="S10"/>
  <c r="J10"/>
  <c r="S11"/>
  <c r="J11"/>
  <c r="S15"/>
  <c r="J15"/>
  <c r="S16"/>
  <c r="J16"/>
  <c r="S18"/>
  <c r="J18"/>
  <c r="S21"/>
  <c r="J21"/>
  <c r="S22"/>
  <c r="J22"/>
  <c r="S23"/>
  <c r="J23"/>
  <c r="S25"/>
  <c r="J25"/>
  <c r="S26"/>
  <c r="J26"/>
  <c r="S27"/>
  <c r="J27"/>
  <c r="S28"/>
  <c r="J28"/>
  <c r="S30"/>
  <c r="J30"/>
  <c r="S34"/>
  <c r="J34"/>
  <c r="S36"/>
  <c r="J36"/>
  <c r="S37"/>
  <c r="J37"/>
  <c r="S39"/>
  <c r="J39"/>
  <c r="S40"/>
  <c r="J40"/>
  <c r="S43"/>
  <c r="J43"/>
  <c r="S44"/>
  <c r="J44"/>
  <c r="S45"/>
  <c r="J45"/>
  <c r="S46"/>
  <c r="J46"/>
  <c r="S48"/>
  <c r="J48"/>
  <c r="S50"/>
  <c r="J50"/>
  <c r="S51"/>
  <c r="J51"/>
  <c r="S59"/>
  <c r="J59"/>
  <c r="S76"/>
  <c r="J76"/>
  <c r="S78"/>
  <c r="J78"/>
  <c r="S83"/>
  <c r="J83"/>
  <c r="S88"/>
  <c r="J88"/>
  <c r="S91"/>
  <c r="J91"/>
  <c r="S95"/>
  <c r="J95"/>
  <c r="S97"/>
  <c r="J97"/>
  <c r="S102"/>
  <c r="J102"/>
  <c r="S109"/>
  <c r="J109"/>
  <c r="S111"/>
  <c r="J111"/>
  <c r="S112"/>
  <c r="J112"/>
  <c r="S117"/>
  <c r="J117"/>
  <c r="S119"/>
  <c r="J119"/>
  <c r="S121"/>
  <c r="J121"/>
  <c r="S126"/>
  <c r="J126"/>
  <c r="S127"/>
  <c r="J127"/>
  <c r="S128"/>
  <c r="J128"/>
  <c r="S130"/>
  <c r="J130"/>
  <c r="S133"/>
  <c r="J133"/>
  <c r="S134"/>
  <c r="J134"/>
  <c r="S136"/>
  <c r="J136"/>
  <c r="S137"/>
  <c r="J137"/>
  <c r="S139"/>
  <c r="J139"/>
  <c r="S140"/>
  <c r="J140"/>
  <c r="S143"/>
  <c r="J143"/>
  <c r="S148"/>
  <c r="J148"/>
  <c r="S149"/>
  <c r="J149"/>
  <c r="S151"/>
  <c r="J151"/>
  <c r="S152"/>
  <c r="J152"/>
  <c r="S155"/>
  <c r="J155"/>
  <c r="S156"/>
  <c r="J156"/>
  <c r="S159"/>
  <c r="J159"/>
  <c r="S160"/>
  <c r="J160"/>
  <c r="S161"/>
  <c r="J161"/>
  <c r="S162"/>
  <c r="J162"/>
  <c r="S165"/>
  <c r="J165"/>
  <c r="S166"/>
  <c r="J166"/>
  <c r="S170"/>
  <c r="J170"/>
  <c r="S172"/>
  <c r="J172"/>
  <c r="S180"/>
  <c r="J180"/>
  <c r="S181"/>
  <c r="J181"/>
  <c r="S183"/>
  <c r="J183"/>
  <c r="S184"/>
  <c r="J184"/>
  <c r="S186"/>
  <c r="J186"/>
  <c r="S188"/>
  <c r="J188"/>
  <c r="S190"/>
  <c r="J190"/>
  <c r="S191"/>
  <c r="J191"/>
  <c r="S193"/>
  <c r="J193"/>
  <c r="S194"/>
  <c r="J194"/>
  <c r="S195"/>
  <c r="J195"/>
  <c r="S198"/>
  <c r="J198"/>
  <c r="S199"/>
  <c r="J199"/>
  <c r="S200"/>
  <c r="J200"/>
  <c r="S201"/>
  <c r="J201"/>
  <c r="S202"/>
  <c r="J202"/>
  <c r="S204"/>
  <c r="J204"/>
  <c r="S206"/>
  <c r="J206"/>
  <c r="S212"/>
  <c r="J212"/>
  <c r="S215"/>
  <c r="J215"/>
  <c r="S216"/>
  <c r="J216"/>
  <c r="S218"/>
  <c r="J218"/>
  <c r="S220"/>
  <c r="J220"/>
  <c r="S221"/>
  <c r="J221"/>
  <c r="S225"/>
  <c r="J225"/>
  <c r="S226"/>
  <c r="J226"/>
  <c r="S227"/>
  <c r="J227"/>
  <c r="S228"/>
  <c r="J228"/>
  <c r="S229"/>
  <c r="J229"/>
  <c r="J233"/>
  <c r="AD7"/>
  <c r="AD8"/>
  <c r="AD29"/>
  <c r="AD11"/>
  <c r="AD15"/>
  <c r="AD18"/>
  <c r="AD21"/>
  <c r="AD22"/>
  <c r="AD23"/>
  <c r="AD25"/>
  <c r="AD26"/>
  <c r="AD27"/>
  <c r="AD28"/>
  <c r="AD30"/>
  <c r="AD34"/>
  <c r="AD36"/>
  <c r="AD37"/>
  <c r="AD39"/>
  <c r="AD40"/>
  <c r="AD43"/>
  <c r="AD44"/>
  <c r="AD45"/>
  <c r="AD46"/>
  <c r="AD50"/>
  <c r="AD51"/>
  <c r="AD59"/>
  <c r="AD76"/>
  <c r="AD78"/>
  <c r="AD83"/>
  <c r="AD88"/>
  <c r="AD91"/>
  <c r="AD95"/>
  <c r="AD97"/>
  <c r="AD102"/>
  <c r="AD109"/>
  <c r="AD111"/>
  <c r="AD112"/>
  <c r="AD117"/>
  <c r="AD119"/>
  <c r="AD121"/>
  <c r="AD126"/>
  <c r="AD127"/>
  <c r="AD128"/>
  <c r="AD130"/>
  <c r="AD133"/>
  <c r="AD134"/>
  <c r="AD136"/>
  <c r="AD137"/>
  <c r="AD139"/>
  <c r="AD140"/>
  <c r="AD143"/>
  <c r="AD148"/>
  <c r="AD149"/>
  <c r="AD151"/>
  <c r="AD152"/>
  <c r="AD155"/>
  <c r="AD156"/>
  <c r="AD159"/>
  <c r="AD160"/>
  <c r="AD161"/>
  <c r="AD162"/>
  <c r="AD165"/>
  <c r="AD166"/>
  <c r="AD170"/>
  <c r="AD172"/>
  <c r="AD180"/>
  <c r="AD181"/>
  <c r="AD183"/>
  <c r="AD184"/>
  <c r="AD186"/>
  <c r="AD188"/>
  <c r="AD190"/>
  <c r="AD191"/>
  <c r="AD193"/>
  <c r="AD194"/>
  <c r="AD195"/>
  <c r="AD198"/>
  <c r="AD199"/>
  <c r="AD200"/>
  <c r="AD201"/>
  <c r="AD202"/>
  <c r="AD204"/>
  <c r="AD206"/>
  <c r="AD212"/>
  <c r="AD215"/>
  <c r="AD216"/>
  <c r="AD218"/>
  <c r="AD220"/>
  <c r="AD221"/>
  <c r="AD225"/>
  <c r="AD226"/>
  <c r="AD227"/>
  <c r="AD228"/>
  <c r="AD229"/>
  <c r="AD233"/>
  <c r="AE7"/>
  <c r="AE8"/>
  <c r="AE29"/>
  <c r="AE11"/>
  <c r="AE15"/>
  <c r="AE18"/>
  <c r="AE21"/>
  <c r="AE22"/>
  <c r="AE23"/>
  <c r="AE25"/>
  <c r="AE26"/>
  <c r="AE27"/>
  <c r="AE28"/>
  <c r="AE30"/>
  <c r="AE34"/>
  <c r="AE36"/>
  <c r="AE37"/>
  <c r="AE39"/>
  <c r="AE40"/>
  <c r="AE43"/>
  <c r="AE44"/>
  <c r="AE45"/>
  <c r="AE46"/>
  <c r="AE50"/>
  <c r="AE51"/>
  <c r="AE59"/>
  <c r="AE76"/>
  <c r="AE78"/>
  <c r="AE83"/>
  <c r="AE88"/>
  <c r="AE91"/>
  <c r="AE95"/>
  <c r="AE97"/>
  <c r="AE102"/>
  <c r="AE109"/>
  <c r="AE111"/>
  <c r="AE112"/>
  <c r="AE117"/>
  <c r="AE119"/>
  <c r="AE121"/>
  <c r="AE126"/>
  <c r="AE127"/>
  <c r="AE128"/>
  <c r="AE130"/>
  <c r="AE133"/>
  <c r="AE134"/>
  <c r="AE136"/>
  <c r="AE137"/>
  <c r="AE139"/>
  <c r="AE140"/>
  <c r="AE143"/>
  <c r="AE148"/>
  <c r="AE149"/>
  <c r="AE151"/>
  <c r="AE152"/>
  <c r="AE155"/>
  <c r="AE156"/>
  <c r="AE159"/>
  <c r="AE160"/>
  <c r="AE161"/>
  <c r="AE162"/>
  <c r="AE165"/>
  <c r="AE166"/>
  <c r="AE170"/>
  <c r="AE172"/>
  <c r="AE180"/>
  <c r="AE181"/>
  <c r="AE183"/>
  <c r="AE184"/>
  <c r="AE186"/>
  <c r="AE188"/>
  <c r="AE190"/>
  <c r="AE191"/>
  <c r="AE193"/>
  <c r="AE194"/>
  <c r="AE195"/>
  <c r="AE198"/>
  <c r="AE199"/>
  <c r="AE200"/>
  <c r="AE201"/>
  <c r="AE202"/>
  <c r="AE204"/>
  <c r="AE206"/>
  <c r="AE212"/>
  <c r="AE215"/>
  <c r="AE216"/>
  <c r="AE218"/>
  <c r="AE220"/>
  <c r="AE221"/>
  <c r="AE225"/>
  <c r="AE226"/>
  <c r="AE227"/>
  <c r="AE228"/>
  <c r="AE229"/>
  <c r="AE233"/>
  <c r="AF233"/>
  <c r="AM7"/>
  <c r="AM8"/>
  <c r="AM29"/>
  <c r="AM10"/>
  <c r="AM11"/>
  <c r="AM15"/>
  <c r="AM16"/>
  <c r="AM18"/>
  <c r="AM21"/>
  <c r="AM22"/>
  <c r="AM23"/>
  <c r="AM25"/>
  <c r="AM26"/>
  <c r="AM27"/>
  <c r="AM28"/>
  <c r="AM30"/>
  <c r="AM34"/>
  <c r="AM36"/>
  <c r="AM37"/>
  <c r="AM39"/>
  <c r="AM40"/>
  <c r="AM43"/>
  <c r="AM44"/>
  <c r="AM45"/>
  <c r="AM46"/>
  <c r="AM48"/>
  <c r="AM50"/>
  <c r="AM51"/>
  <c r="AM59"/>
  <c r="AM76"/>
  <c r="AM78"/>
  <c r="AM83"/>
  <c r="AM88"/>
  <c r="AM91"/>
  <c r="AM95"/>
  <c r="AM97"/>
  <c r="AM102"/>
  <c r="AM109"/>
  <c r="AM111"/>
  <c r="AM112"/>
  <c r="AM117"/>
  <c r="AM119"/>
  <c r="AM121"/>
  <c r="AM126"/>
  <c r="AM127"/>
  <c r="AM128"/>
  <c r="AM130"/>
  <c r="AM133"/>
  <c r="AM134"/>
  <c r="AM136"/>
  <c r="AM137"/>
  <c r="AM139"/>
  <c r="AM140"/>
  <c r="AM143"/>
  <c r="AM148"/>
  <c r="AM149"/>
  <c r="AM151"/>
  <c r="AM152"/>
  <c r="AM155"/>
  <c r="AM156"/>
  <c r="AM159"/>
  <c r="AM160"/>
  <c r="AM161"/>
  <c r="AM162"/>
  <c r="AM165"/>
  <c r="AM166"/>
  <c r="AM170"/>
  <c r="AM172"/>
  <c r="AM180"/>
  <c r="AM181"/>
  <c r="AM183"/>
  <c r="AM184"/>
  <c r="AM186"/>
  <c r="AM188"/>
  <c r="AM190"/>
  <c r="AM191"/>
  <c r="AM193"/>
  <c r="AM194"/>
  <c r="AM195"/>
  <c r="AM198"/>
  <c r="AM200"/>
  <c r="AM201"/>
  <c r="AM202"/>
  <c r="AM204"/>
  <c r="AM206"/>
  <c r="AM212"/>
  <c r="AM215"/>
  <c r="AM216"/>
  <c r="AM218"/>
  <c r="AM220"/>
  <c r="AM221"/>
  <c r="AM225"/>
  <c r="AM226"/>
  <c r="AM227"/>
  <c r="AM228"/>
  <c r="AM229"/>
  <c r="AM233"/>
  <c r="AN7"/>
  <c r="AN8"/>
  <c r="AN29"/>
  <c r="AN10"/>
  <c r="AN11"/>
  <c r="AN15"/>
  <c r="AN16"/>
  <c r="AN18"/>
  <c r="AN21"/>
  <c r="AN22"/>
  <c r="AN23"/>
  <c r="AN25"/>
  <c r="AN26"/>
  <c r="AN27"/>
  <c r="AN28"/>
  <c r="AN30"/>
  <c r="AN34"/>
  <c r="AN36"/>
  <c r="AN37"/>
  <c r="AN39"/>
  <c r="AN40"/>
  <c r="AN43"/>
  <c r="AN44"/>
  <c r="AN45"/>
  <c r="AN46"/>
  <c r="AN48"/>
  <c r="AN50"/>
  <c r="AN51"/>
  <c r="AN59"/>
  <c r="AN76"/>
  <c r="AN78"/>
  <c r="AN83"/>
  <c r="AN88"/>
  <c r="AN91"/>
  <c r="AN95"/>
  <c r="AN97"/>
  <c r="AN102"/>
  <c r="AN109"/>
  <c r="AN111"/>
  <c r="AN112"/>
  <c r="AN117"/>
  <c r="AN119"/>
  <c r="AN121"/>
  <c r="AN126"/>
  <c r="AN127"/>
  <c r="AN128"/>
  <c r="AN130"/>
  <c r="AN133"/>
  <c r="AN134"/>
  <c r="AN136"/>
  <c r="AN137"/>
  <c r="AN139"/>
  <c r="AN140"/>
  <c r="AN143"/>
  <c r="AN148"/>
  <c r="AN149"/>
  <c r="AN151"/>
  <c r="AN152"/>
  <c r="AN155"/>
  <c r="AN156"/>
  <c r="AN159"/>
  <c r="AN160"/>
  <c r="AN161"/>
  <c r="AN162"/>
  <c r="AN165"/>
  <c r="AN166"/>
  <c r="AN170"/>
  <c r="AN172"/>
  <c r="AN180"/>
  <c r="AN181"/>
  <c r="AN183"/>
  <c r="AN184"/>
  <c r="AN186"/>
  <c r="AN188"/>
  <c r="AN190"/>
  <c r="AN191"/>
  <c r="AN193"/>
  <c r="AN194"/>
  <c r="AN195"/>
  <c r="AN198"/>
  <c r="AN200"/>
  <c r="AN201"/>
  <c r="AN202"/>
  <c r="AN204"/>
  <c r="AN206"/>
  <c r="AN212"/>
  <c r="AN215"/>
  <c r="AN216"/>
  <c r="AN218"/>
  <c r="AN220"/>
  <c r="AN221"/>
  <c r="AN225"/>
  <c r="AN226"/>
  <c r="AN227"/>
  <c r="AN228"/>
  <c r="AN229"/>
  <c r="AN233"/>
  <c r="AO7"/>
  <c r="AO8"/>
  <c r="AO29"/>
  <c r="AO10"/>
  <c r="AO11"/>
  <c r="AO15"/>
  <c r="AO16"/>
  <c r="AO18"/>
  <c r="AO21"/>
  <c r="AO22"/>
  <c r="AO23"/>
  <c r="AO25"/>
  <c r="AO26"/>
  <c r="AO27"/>
  <c r="AO28"/>
  <c r="AO30"/>
  <c r="AO34"/>
  <c r="AO36"/>
  <c r="AO37"/>
  <c r="AO39"/>
  <c r="AO40"/>
  <c r="AO43"/>
  <c r="AO44"/>
  <c r="AO45"/>
  <c r="AO46"/>
  <c r="AO48"/>
  <c r="AO50"/>
  <c r="AO51"/>
  <c r="AO59"/>
  <c r="AO76"/>
  <c r="AO78"/>
  <c r="AO83"/>
  <c r="AO88"/>
  <c r="AO91"/>
  <c r="AO95"/>
  <c r="AO97"/>
  <c r="AO102"/>
  <c r="AO109"/>
  <c r="AO111"/>
  <c r="AO112"/>
  <c r="AO117"/>
  <c r="AO119"/>
  <c r="AO121"/>
  <c r="AO126"/>
  <c r="AO127"/>
  <c r="AO128"/>
  <c r="AO130"/>
  <c r="AO133"/>
  <c r="AO134"/>
  <c r="AO136"/>
  <c r="AO137"/>
  <c r="AO139"/>
  <c r="AO140"/>
  <c r="AO143"/>
  <c r="AO148"/>
  <c r="AO149"/>
  <c r="AO151"/>
  <c r="AO152"/>
  <c r="AO155"/>
  <c r="AO156"/>
  <c r="AO159"/>
  <c r="AO160"/>
  <c r="AO161"/>
  <c r="AO162"/>
  <c r="AO165"/>
  <c r="AO166"/>
  <c r="AO170"/>
  <c r="AO172"/>
  <c r="AO180"/>
  <c r="AO181"/>
  <c r="AO183"/>
  <c r="AO184"/>
  <c r="AO186"/>
  <c r="AO188"/>
  <c r="AO190"/>
  <c r="AO191"/>
  <c r="AO193"/>
  <c r="AO194"/>
  <c r="AO195"/>
  <c r="AO198"/>
  <c r="AO199"/>
  <c r="AO200"/>
  <c r="AO201"/>
  <c r="AO202"/>
  <c r="AO204"/>
  <c r="AO206"/>
  <c r="AO212"/>
  <c r="AO215"/>
  <c r="AO216"/>
  <c r="AO218"/>
  <c r="AO220"/>
  <c r="AO221"/>
  <c r="AO225"/>
  <c r="AO226"/>
  <c r="AO227"/>
  <c r="AO228"/>
  <c r="AO229"/>
  <c r="AO233"/>
  <c r="AL7"/>
  <c r="AL8"/>
  <c r="AL29"/>
  <c r="AL10"/>
  <c r="AL11"/>
  <c r="AL15"/>
  <c r="AL16"/>
  <c r="AL18"/>
  <c r="AL21"/>
  <c r="AL22"/>
  <c r="AL23"/>
  <c r="AL25"/>
  <c r="AL26"/>
  <c r="AL27"/>
  <c r="AL28"/>
  <c r="AL30"/>
  <c r="AL34"/>
  <c r="AL36"/>
  <c r="AL37"/>
  <c r="AL39"/>
  <c r="AL40"/>
  <c r="AL43"/>
  <c r="AL44"/>
  <c r="AL45"/>
  <c r="AL46"/>
  <c r="AL48"/>
  <c r="AL50"/>
  <c r="AL51"/>
  <c r="AL59"/>
  <c r="AL76"/>
  <c r="AL78"/>
  <c r="AL83"/>
  <c r="AL88"/>
  <c r="AL91"/>
  <c r="AL95"/>
  <c r="AL97"/>
  <c r="AL102"/>
  <c r="AL109"/>
  <c r="AL111"/>
  <c r="AL112"/>
  <c r="AL117"/>
  <c r="AL119"/>
  <c r="AL121"/>
  <c r="AL126"/>
  <c r="AL127"/>
  <c r="AL128"/>
  <c r="AL130"/>
  <c r="AL133"/>
  <c r="AL134"/>
  <c r="AL136"/>
  <c r="AL137"/>
  <c r="AL139"/>
  <c r="AL140"/>
  <c r="AL143"/>
  <c r="AL148"/>
  <c r="AL149"/>
  <c r="AL151"/>
  <c r="AL152"/>
  <c r="AL155"/>
  <c r="AL156"/>
  <c r="AL159"/>
  <c r="AL160"/>
  <c r="AL161"/>
  <c r="AL162"/>
  <c r="AL165"/>
  <c r="AL166"/>
  <c r="AL170"/>
  <c r="AL172"/>
  <c r="AL180"/>
  <c r="AL181"/>
  <c r="AL183"/>
  <c r="AL184"/>
  <c r="AL186"/>
  <c r="AL188"/>
  <c r="AL190"/>
  <c r="AL191"/>
  <c r="AL193"/>
  <c r="AL194"/>
  <c r="AL195"/>
  <c r="AL198"/>
  <c r="AL199"/>
  <c r="AL200"/>
  <c r="AL201"/>
  <c r="AL202"/>
  <c r="AL204"/>
  <c r="AL206"/>
  <c r="AL212"/>
  <c r="AL215"/>
  <c r="AL216"/>
  <c r="AL218"/>
  <c r="AL220"/>
  <c r="AL221"/>
  <c r="AL225"/>
  <c r="AL226"/>
  <c r="AL227"/>
  <c r="AL228"/>
  <c r="AL229"/>
  <c r="AL233"/>
  <c r="D245"/>
  <c r="D244"/>
  <c r="B244"/>
  <c r="B245"/>
  <c r="B242"/>
  <c r="B243"/>
  <c r="B246"/>
  <c r="B247"/>
  <c r="B248"/>
  <c r="E244"/>
  <c r="E245"/>
  <c r="D242"/>
  <c r="E242"/>
  <c r="D243"/>
  <c r="E243"/>
  <c r="D246"/>
  <c r="E246"/>
  <c r="D247"/>
  <c r="E247"/>
  <c r="D248"/>
  <c r="E248"/>
  <c r="K250"/>
  <c r="I249"/>
  <c r="I250"/>
  <c r="C250"/>
  <c r="F232"/>
  <c r="I232"/>
  <c r="J232"/>
  <c r="K232"/>
  <c r="L232"/>
  <c r="M7"/>
  <c r="M8"/>
  <c r="M29"/>
  <c r="M10"/>
  <c r="M11"/>
  <c r="M15"/>
  <c r="M16"/>
  <c r="M18"/>
  <c r="M21"/>
  <c r="M22"/>
  <c r="M23"/>
  <c r="M25"/>
  <c r="M26"/>
  <c r="M27"/>
  <c r="M28"/>
  <c r="M30"/>
  <c r="M34"/>
  <c r="M36"/>
  <c r="M37"/>
  <c r="M39"/>
  <c r="M40"/>
  <c r="M43"/>
  <c r="M44"/>
  <c r="M45"/>
  <c r="M46"/>
  <c r="M48"/>
  <c r="M50"/>
  <c r="M51"/>
  <c r="M59"/>
  <c r="M76"/>
  <c r="M78"/>
  <c r="M83"/>
  <c r="M88"/>
  <c r="M91"/>
  <c r="M95"/>
  <c r="M97"/>
  <c r="M102"/>
  <c r="M109"/>
  <c r="M111"/>
  <c r="M112"/>
  <c r="M117"/>
  <c r="M119"/>
  <c r="M121"/>
  <c r="M126"/>
  <c r="M127"/>
  <c r="M128"/>
  <c r="M130"/>
  <c r="M133"/>
  <c r="M170"/>
  <c r="M134"/>
  <c r="M136"/>
  <c r="M137"/>
  <c r="M139"/>
  <c r="M172"/>
  <c r="M140"/>
  <c r="M143"/>
  <c r="M148"/>
  <c r="M149"/>
  <c r="M151"/>
  <c r="M152"/>
  <c r="M155"/>
  <c r="M156"/>
  <c r="M159"/>
  <c r="M160"/>
  <c r="M161"/>
  <c r="M162"/>
  <c r="M165"/>
  <c r="M166"/>
  <c r="M180"/>
  <c r="M181"/>
  <c r="M183"/>
  <c r="M184"/>
  <c r="M186"/>
  <c r="M188"/>
  <c r="M190"/>
  <c r="M191"/>
  <c r="M193"/>
  <c r="M194"/>
  <c r="M195"/>
  <c r="M198"/>
  <c r="M199"/>
  <c r="M200"/>
  <c r="M201"/>
  <c r="M202"/>
  <c r="M204"/>
  <c r="M206"/>
  <c r="M212"/>
  <c r="M215"/>
  <c r="M216"/>
  <c r="M218"/>
  <c r="M220"/>
  <c r="M221"/>
  <c r="M225"/>
  <c r="M226"/>
  <c r="M227"/>
  <c r="M228"/>
  <c r="M229"/>
  <c r="M232"/>
  <c r="N232"/>
  <c r="O232"/>
  <c r="P232"/>
  <c r="S232"/>
  <c r="T7"/>
  <c r="T8"/>
  <c r="T29"/>
  <c r="T10"/>
  <c r="T11"/>
  <c r="T15"/>
  <c r="T16"/>
  <c r="T18"/>
  <c r="T21"/>
  <c r="T22"/>
  <c r="T23"/>
  <c r="T25"/>
  <c r="T26"/>
  <c r="T27"/>
  <c r="T28"/>
  <c r="T30"/>
  <c r="T34"/>
  <c r="T36"/>
  <c r="T37"/>
  <c r="T39"/>
  <c r="T40"/>
  <c r="T43"/>
  <c r="T44"/>
  <c r="T45"/>
  <c r="T46"/>
  <c r="T48"/>
  <c r="T50"/>
  <c r="T51"/>
  <c r="T59"/>
  <c r="T76"/>
  <c r="T78"/>
  <c r="T83"/>
  <c r="T88"/>
  <c r="T91"/>
  <c r="T95"/>
  <c r="T97"/>
  <c r="T102"/>
  <c r="T109"/>
  <c r="T111"/>
  <c r="T112"/>
  <c r="T117"/>
  <c r="T119"/>
  <c r="T121"/>
  <c r="T126"/>
  <c r="T127"/>
  <c r="T128"/>
  <c r="T130"/>
  <c r="T133"/>
  <c r="T170"/>
  <c r="T134"/>
  <c r="T136"/>
  <c r="T137"/>
  <c r="T139"/>
  <c r="T172"/>
  <c r="T140"/>
  <c r="T143"/>
  <c r="T148"/>
  <c r="T149"/>
  <c r="T151"/>
  <c r="T152"/>
  <c r="T155"/>
  <c r="T156"/>
  <c r="T159"/>
  <c r="T160"/>
  <c r="T161"/>
  <c r="T162"/>
  <c r="T165"/>
  <c r="T166"/>
  <c r="T180"/>
  <c r="T181"/>
  <c r="T183"/>
  <c r="T184"/>
  <c r="T186"/>
  <c r="T188"/>
  <c r="T190"/>
  <c r="T191"/>
  <c r="T193"/>
  <c r="T194"/>
  <c r="T195"/>
  <c r="T198"/>
  <c r="T199"/>
  <c r="T200"/>
  <c r="T201"/>
  <c r="T202"/>
  <c r="T204"/>
  <c r="T206"/>
  <c r="T212"/>
  <c r="T215"/>
  <c r="T216"/>
  <c r="T218"/>
  <c r="T220"/>
  <c r="T221"/>
  <c r="T225"/>
  <c r="T226"/>
  <c r="T227"/>
  <c r="T228"/>
  <c r="T229"/>
  <c r="T232"/>
  <c r="U7"/>
  <c r="U8"/>
  <c r="U10"/>
  <c r="U11"/>
  <c r="U15"/>
  <c r="U16"/>
  <c r="U18"/>
  <c r="U21"/>
  <c r="U22"/>
  <c r="U23"/>
  <c r="U25"/>
  <c r="U26"/>
  <c r="U27"/>
  <c r="U28"/>
  <c r="U30"/>
  <c r="U34"/>
  <c r="U36"/>
  <c r="U37"/>
  <c r="U39"/>
  <c r="U40"/>
  <c r="U43"/>
  <c r="U44"/>
  <c r="U45"/>
  <c r="U46"/>
  <c r="U48"/>
  <c r="U50"/>
  <c r="U51"/>
  <c r="U59"/>
  <c r="U76"/>
  <c r="U78"/>
  <c r="U83"/>
  <c r="U88"/>
  <c r="U91"/>
  <c r="U95"/>
  <c r="U97"/>
  <c r="U109"/>
  <c r="U111"/>
  <c r="U112"/>
  <c r="U117"/>
  <c r="U119"/>
  <c r="U121"/>
  <c r="U126"/>
  <c r="U127"/>
  <c r="U128"/>
  <c r="U130"/>
  <c r="U133"/>
  <c r="U136"/>
  <c r="U137"/>
  <c r="U139"/>
  <c r="U172"/>
  <c r="U140"/>
  <c r="U143"/>
  <c r="U148"/>
  <c r="U149"/>
  <c r="U151"/>
  <c r="U152"/>
  <c r="U155"/>
  <c r="U156"/>
  <c r="U159"/>
  <c r="U160"/>
  <c r="U161"/>
  <c r="U162"/>
  <c r="U165"/>
  <c r="U166"/>
  <c r="U180"/>
  <c r="U181"/>
  <c r="U183"/>
  <c r="U184"/>
  <c r="U186"/>
  <c r="U188"/>
  <c r="U190"/>
  <c r="U191"/>
  <c r="U193"/>
  <c r="U194"/>
  <c r="U195"/>
  <c r="U198"/>
  <c r="U199"/>
  <c r="U200"/>
  <c r="U201"/>
  <c r="U202"/>
  <c r="U204"/>
  <c r="U206"/>
  <c r="U212"/>
  <c r="U215"/>
  <c r="U216"/>
  <c r="U218"/>
  <c r="U220"/>
  <c r="U221"/>
  <c r="U225"/>
  <c r="U226"/>
  <c r="U227"/>
  <c r="U228"/>
  <c r="U229"/>
  <c r="U232"/>
  <c r="V7"/>
  <c r="V8"/>
  <c r="V29"/>
  <c r="V10"/>
  <c r="V11"/>
  <c r="V15"/>
  <c r="V16"/>
  <c r="V18"/>
  <c r="V21"/>
  <c r="V22"/>
  <c r="V23"/>
  <c r="V25"/>
  <c r="V26"/>
  <c r="V27"/>
  <c r="V28"/>
  <c r="V30"/>
  <c r="V34"/>
  <c r="V36"/>
  <c r="V37"/>
  <c r="V39"/>
  <c r="V40"/>
  <c r="V43"/>
  <c r="V44"/>
  <c r="V45"/>
  <c r="V46"/>
  <c r="V48"/>
  <c r="V50"/>
  <c r="V51"/>
  <c r="V59"/>
  <c r="V76"/>
  <c r="V78"/>
  <c r="V83"/>
  <c r="V88"/>
  <c r="V91"/>
  <c r="V95"/>
  <c r="V97"/>
  <c r="V102"/>
  <c r="V109"/>
  <c r="V111"/>
  <c r="V112"/>
  <c r="V117"/>
  <c r="V119"/>
  <c r="V121"/>
  <c r="V126"/>
  <c r="V127"/>
  <c r="V128"/>
  <c r="V130"/>
  <c r="V133"/>
  <c r="V170"/>
  <c r="V134"/>
  <c r="V136"/>
  <c r="V137"/>
  <c r="V139"/>
  <c r="V172"/>
  <c r="V140"/>
  <c r="V143"/>
  <c r="V148"/>
  <c r="V149"/>
  <c r="V151"/>
  <c r="V152"/>
  <c r="V155"/>
  <c r="V156"/>
  <c r="V159"/>
  <c r="V160"/>
  <c r="V161"/>
  <c r="V162"/>
  <c r="V165"/>
  <c r="V166"/>
  <c r="V180"/>
  <c r="V181"/>
  <c r="V183"/>
  <c r="V184"/>
  <c r="V186"/>
  <c r="V188"/>
  <c r="V190"/>
  <c r="V191"/>
  <c r="V193"/>
  <c r="V194"/>
  <c r="V195"/>
  <c r="V198"/>
  <c r="V199"/>
  <c r="V200"/>
  <c r="V201"/>
  <c r="V202"/>
  <c r="V204"/>
  <c r="V206"/>
  <c r="V212"/>
  <c r="V215"/>
  <c r="V216"/>
  <c r="V218"/>
  <c r="V220"/>
  <c r="V221"/>
  <c r="V225"/>
  <c r="V226"/>
  <c r="V227"/>
  <c r="V228"/>
  <c r="V229"/>
  <c r="V232"/>
  <c r="W232"/>
  <c r="X232"/>
  <c r="Y232"/>
  <c r="Z232"/>
  <c r="AA232"/>
  <c r="AB232"/>
  <c r="AC232"/>
  <c r="AD232"/>
  <c r="AE232"/>
  <c r="AF232"/>
  <c r="AG232"/>
  <c r="AH232"/>
  <c r="AI7"/>
  <c r="AI8"/>
  <c r="AI29"/>
  <c r="AI10"/>
  <c r="AI11"/>
  <c r="AI15"/>
  <c r="AI16"/>
  <c r="AI18"/>
  <c r="AI21"/>
  <c r="AI22"/>
  <c r="AI23"/>
  <c r="AI25"/>
  <c r="AI26"/>
  <c r="AI27"/>
  <c r="AI28"/>
  <c r="AI30"/>
  <c r="AI34"/>
  <c r="AI36"/>
  <c r="AI37"/>
  <c r="AI39"/>
  <c r="AI40"/>
  <c r="AI43"/>
  <c r="AI44"/>
  <c r="AI45"/>
  <c r="AI46"/>
  <c r="AI48"/>
  <c r="AI50"/>
  <c r="AI51"/>
  <c r="AI59"/>
  <c r="AI76"/>
  <c r="AI78"/>
  <c r="AI83"/>
  <c r="AI88"/>
  <c r="AI91"/>
  <c r="AI95"/>
  <c r="AI97"/>
  <c r="AI102"/>
  <c r="AI109"/>
  <c r="AI111"/>
  <c r="AI112"/>
  <c r="AI117"/>
  <c r="AI119"/>
  <c r="AI121"/>
  <c r="AI126"/>
  <c r="AI127"/>
  <c r="AI128"/>
  <c r="AI130"/>
  <c r="AI133"/>
  <c r="AI170"/>
  <c r="AI134"/>
  <c r="AI136"/>
  <c r="AI137"/>
  <c r="AI139"/>
  <c r="AI172"/>
  <c r="AI140"/>
  <c r="AI143"/>
  <c r="AI148"/>
  <c r="AI149"/>
  <c r="AI151"/>
  <c r="AI152"/>
  <c r="AI155"/>
  <c r="AI156"/>
  <c r="AI159"/>
  <c r="AI160"/>
  <c r="AI161"/>
  <c r="AI162"/>
  <c r="AI165"/>
  <c r="AI166"/>
  <c r="AI180"/>
  <c r="AI181"/>
  <c r="AI183"/>
  <c r="AI184"/>
  <c r="AI186"/>
  <c r="AI188"/>
  <c r="AI190"/>
  <c r="AI191"/>
  <c r="AI193"/>
  <c r="AI194"/>
  <c r="AI195"/>
  <c r="AI198"/>
  <c r="AI199"/>
  <c r="AI200"/>
  <c r="AI201"/>
  <c r="AI202"/>
  <c r="AI204"/>
  <c r="AI206"/>
  <c r="AI212"/>
  <c r="AI215"/>
  <c r="AI216"/>
  <c r="AI218"/>
  <c r="AI220"/>
  <c r="AI221"/>
  <c r="AI225"/>
  <c r="AI226"/>
  <c r="AI227"/>
  <c r="AI228"/>
  <c r="AI229"/>
  <c r="AI232"/>
  <c r="AJ7"/>
  <c r="AJ8"/>
  <c r="AJ29"/>
  <c r="AJ10"/>
  <c r="AJ11"/>
  <c r="AJ15"/>
  <c r="AJ16"/>
  <c r="AJ18"/>
  <c r="AJ21"/>
  <c r="AJ22"/>
  <c r="AJ23"/>
  <c r="AJ25"/>
  <c r="AJ26"/>
  <c r="AJ27"/>
  <c r="AJ28"/>
  <c r="AJ30"/>
  <c r="AJ34"/>
  <c r="AJ36"/>
  <c r="AJ37"/>
  <c r="AJ39"/>
  <c r="AJ40"/>
  <c r="AJ43"/>
  <c r="AJ44"/>
  <c r="AJ45"/>
  <c r="AJ46"/>
  <c r="AJ48"/>
  <c r="AJ50"/>
  <c r="AJ51"/>
  <c r="AJ59"/>
  <c r="AJ76"/>
  <c r="AJ78"/>
  <c r="AJ83"/>
  <c r="AJ88"/>
  <c r="AJ91"/>
  <c r="AJ95"/>
  <c r="AJ97"/>
  <c r="AJ102"/>
  <c r="AJ109"/>
  <c r="AJ111"/>
  <c r="AJ112"/>
  <c r="AJ117"/>
  <c r="AJ119"/>
  <c r="AJ121"/>
  <c r="AJ126"/>
  <c r="AJ127"/>
  <c r="AJ128"/>
  <c r="AJ130"/>
  <c r="AJ133"/>
  <c r="AJ170"/>
  <c r="AJ134"/>
  <c r="AJ136"/>
  <c r="AJ137"/>
  <c r="AJ139"/>
  <c r="AJ172"/>
  <c r="AJ140"/>
  <c r="AJ143"/>
  <c r="AJ148"/>
  <c r="AJ149"/>
  <c r="AJ151"/>
  <c r="AJ152"/>
  <c r="AJ155"/>
  <c r="AJ156"/>
  <c r="AJ159"/>
  <c r="AJ160"/>
  <c r="AJ161"/>
  <c r="AJ162"/>
  <c r="AJ165"/>
  <c r="AJ166"/>
  <c r="AJ180"/>
  <c r="AJ181"/>
  <c r="AJ183"/>
  <c r="AJ184"/>
  <c r="AJ186"/>
  <c r="AJ188"/>
  <c r="AJ190"/>
  <c r="AJ191"/>
  <c r="AJ193"/>
  <c r="AJ194"/>
  <c r="AJ195"/>
  <c r="AJ198"/>
  <c r="AJ199"/>
  <c r="AJ200"/>
  <c r="AJ201"/>
  <c r="AJ202"/>
  <c r="AJ204"/>
  <c r="AJ206"/>
  <c r="AJ212"/>
  <c r="AJ215"/>
  <c r="AJ216"/>
  <c r="AJ218"/>
  <c r="AJ220"/>
  <c r="AJ221"/>
  <c r="AJ225"/>
  <c r="AJ226"/>
  <c r="AJ227"/>
  <c r="AJ228"/>
  <c r="AJ229"/>
  <c r="AJ232"/>
  <c r="AK7"/>
  <c r="AK8"/>
  <c r="AK29"/>
  <c r="AK10"/>
  <c r="AK11"/>
  <c r="AK15"/>
  <c r="AK16"/>
  <c r="AK18"/>
  <c r="AK21"/>
  <c r="AK22"/>
  <c r="AK23"/>
  <c r="AK25"/>
  <c r="AK26"/>
  <c r="AK27"/>
  <c r="AK28"/>
  <c r="AK30"/>
  <c r="AK34"/>
  <c r="AK36"/>
  <c r="AK37"/>
  <c r="AK39"/>
  <c r="AK40"/>
  <c r="AK43"/>
  <c r="AK44"/>
  <c r="AK45"/>
  <c r="AK46"/>
  <c r="AK48"/>
  <c r="AK50"/>
  <c r="AK51"/>
  <c r="AK59"/>
  <c r="AK76"/>
  <c r="AK78"/>
  <c r="AK83"/>
  <c r="AK88"/>
  <c r="AK91"/>
  <c r="AK95"/>
  <c r="AK97"/>
  <c r="AK102"/>
  <c r="AK109"/>
  <c r="AK111"/>
  <c r="AK112"/>
  <c r="AK117"/>
  <c r="AK119"/>
  <c r="AK121"/>
  <c r="AK126"/>
  <c r="AK127"/>
  <c r="AK128"/>
  <c r="AK130"/>
  <c r="AK133"/>
  <c r="AK170"/>
  <c r="AK134"/>
  <c r="AK136"/>
  <c r="AK137"/>
  <c r="AK139"/>
  <c r="AK172"/>
  <c r="AK140"/>
  <c r="AK143"/>
  <c r="AK148"/>
  <c r="AK149"/>
  <c r="AK151"/>
  <c r="AK152"/>
  <c r="AK155"/>
  <c r="AK156"/>
  <c r="AK159"/>
  <c r="AK160"/>
  <c r="AK161"/>
  <c r="AK162"/>
  <c r="AK165"/>
  <c r="AK166"/>
  <c r="AK180"/>
  <c r="AK181"/>
  <c r="AK183"/>
  <c r="AK184"/>
  <c r="AK186"/>
  <c r="AK188"/>
  <c r="AK190"/>
  <c r="AK191"/>
  <c r="AK193"/>
  <c r="AK194"/>
  <c r="AK195"/>
  <c r="AK198"/>
  <c r="AK199"/>
  <c r="AK200"/>
  <c r="AK201"/>
  <c r="AK202"/>
  <c r="AK204"/>
  <c r="AK206"/>
  <c r="AK212"/>
  <c r="AK215"/>
  <c r="AK216"/>
  <c r="AK218"/>
  <c r="AK220"/>
  <c r="AK221"/>
  <c r="AK225"/>
  <c r="AK226"/>
  <c r="AK227"/>
  <c r="AK228"/>
  <c r="AK229"/>
  <c r="AK232"/>
  <c r="AL232"/>
  <c r="AM232"/>
  <c r="AN232"/>
  <c r="AO232"/>
  <c r="AP232"/>
  <c r="AQ232"/>
  <c r="AR232"/>
  <c r="AS232"/>
  <c r="AT232"/>
  <c r="AU232"/>
  <c r="AV232"/>
  <c r="AW232"/>
  <c r="AX232"/>
  <c r="AY232"/>
  <c r="AZ232"/>
  <c r="BA232"/>
  <c r="BB232"/>
  <c r="BC7"/>
  <c r="BC8"/>
  <c r="BC29"/>
  <c r="BC10"/>
  <c r="BC11"/>
  <c r="BC15"/>
  <c r="BC16"/>
  <c r="BC18"/>
  <c r="BC21"/>
  <c r="BC22"/>
  <c r="BC23"/>
  <c r="BC25"/>
  <c r="BC26"/>
  <c r="BC27"/>
  <c r="BC28"/>
  <c r="BC30"/>
  <c r="BC34"/>
  <c r="BC36"/>
  <c r="BC37"/>
  <c r="BC39"/>
  <c r="BC40"/>
  <c r="BC43"/>
  <c r="BC44"/>
  <c r="BC45"/>
  <c r="BC46"/>
  <c r="BC48"/>
  <c r="BC50"/>
  <c r="BC51"/>
  <c r="BC59"/>
  <c r="BC76"/>
  <c r="BC78"/>
  <c r="BC83"/>
  <c r="BC88"/>
  <c r="BC91"/>
  <c r="BC95"/>
  <c r="BC97"/>
  <c r="BC102"/>
  <c r="BC109"/>
  <c r="BC111"/>
  <c r="BC112"/>
  <c r="BC117"/>
  <c r="BC119"/>
  <c r="BC121"/>
  <c r="BC126"/>
  <c r="BC127"/>
  <c r="BC128"/>
  <c r="BC130"/>
  <c r="BC133"/>
  <c r="BC170"/>
  <c r="BC134"/>
  <c r="BC136"/>
  <c r="BC137"/>
  <c r="BC139"/>
  <c r="BC172"/>
  <c r="BC140"/>
  <c r="BC143"/>
  <c r="BC148"/>
  <c r="BC149"/>
  <c r="BC151"/>
  <c r="BC152"/>
  <c r="BC155"/>
  <c r="BC156"/>
  <c r="BC159"/>
  <c r="BC160"/>
  <c r="BC161"/>
  <c r="BC162"/>
  <c r="BC165"/>
  <c r="BC166"/>
  <c r="BC180"/>
  <c r="BC181"/>
  <c r="BC183"/>
  <c r="BC184"/>
  <c r="BC186"/>
  <c r="BC188"/>
  <c r="BC190"/>
  <c r="BC191"/>
  <c r="BC193"/>
  <c r="BC194"/>
  <c r="BC195"/>
  <c r="BC198"/>
  <c r="BC199"/>
  <c r="BC200"/>
  <c r="BC201"/>
  <c r="BC202"/>
  <c r="BC204"/>
  <c r="BC206"/>
  <c r="BC212"/>
  <c r="BC215"/>
  <c r="BC216"/>
  <c r="BC218"/>
  <c r="BC220"/>
  <c r="BC221"/>
  <c r="BC225"/>
  <c r="BC226"/>
  <c r="BC227"/>
  <c r="BC228"/>
  <c r="BC229"/>
  <c r="BC232"/>
  <c r="BD7"/>
  <c r="BD8"/>
  <c r="BD29"/>
  <c r="BD10"/>
  <c r="BD11"/>
  <c r="BD15"/>
  <c r="BD16"/>
  <c r="BD18"/>
  <c r="BD21"/>
  <c r="BD22"/>
  <c r="BD23"/>
  <c r="BD25"/>
  <c r="BD26"/>
  <c r="BD27"/>
  <c r="BD28"/>
  <c r="BD30"/>
  <c r="BD34"/>
  <c r="BD36"/>
  <c r="BD37"/>
  <c r="BD39"/>
  <c r="BD40"/>
  <c r="BD43"/>
  <c r="BD44"/>
  <c r="BD45"/>
  <c r="BD46"/>
  <c r="BD48"/>
  <c r="BD50"/>
  <c r="BD51"/>
  <c r="BD59"/>
  <c r="BD76"/>
  <c r="BD78"/>
  <c r="BD83"/>
  <c r="BD88"/>
  <c r="BD91"/>
  <c r="BD95"/>
  <c r="BD97"/>
  <c r="BD102"/>
  <c r="BD109"/>
  <c r="BD111"/>
  <c r="BD112"/>
  <c r="BD117"/>
  <c r="BD119"/>
  <c r="BD121"/>
  <c r="BD126"/>
  <c r="BD127"/>
  <c r="BD128"/>
  <c r="BD130"/>
  <c r="BD133"/>
  <c r="BD170"/>
  <c r="BD134"/>
  <c r="BD136"/>
  <c r="BD137"/>
  <c r="BD139"/>
  <c r="BD172"/>
  <c r="BD140"/>
  <c r="BD143"/>
  <c r="BD148"/>
  <c r="BD149"/>
  <c r="BD151"/>
  <c r="BD152"/>
  <c r="BD155"/>
  <c r="BD156"/>
  <c r="BD159"/>
  <c r="BD160"/>
  <c r="BD161"/>
  <c r="BD162"/>
  <c r="BD165"/>
  <c r="BD166"/>
  <c r="BD180"/>
  <c r="BD181"/>
  <c r="BD183"/>
  <c r="BD184"/>
  <c r="BD186"/>
  <c r="BD188"/>
  <c r="BD190"/>
  <c r="BD191"/>
  <c r="BD193"/>
  <c r="BD194"/>
  <c r="BD195"/>
  <c r="BD198"/>
  <c r="BD199"/>
  <c r="BD200"/>
  <c r="BD201"/>
  <c r="BD202"/>
  <c r="BD204"/>
  <c r="BD206"/>
  <c r="BD212"/>
  <c r="BD215"/>
  <c r="BD216"/>
  <c r="BD218"/>
  <c r="BD220"/>
  <c r="BD221"/>
  <c r="BD225"/>
  <c r="BD226"/>
  <c r="BD227"/>
  <c r="BD228"/>
  <c r="BD229"/>
  <c r="BD232"/>
  <c r="BE7"/>
  <c r="BE8"/>
  <c r="BE29"/>
  <c r="BE10"/>
  <c r="BE11"/>
  <c r="BE15"/>
  <c r="BE16"/>
  <c r="BE18"/>
  <c r="BE21"/>
  <c r="BE22"/>
  <c r="BE23"/>
  <c r="BE25"/>
  <c r="BE26"/>
  <c r="BE27"/>
  <c r="BE28"/>
  <c r="BE30"/>
  <c r="BE34"/>
  <c r="BE36"/>
  <c r="BE37"/>
  <c r="BE39"/>
  <c r="BE40"/>
  <c r="BE43"/>
  <c r="BE44"/>
  <c r="BE45"/>
  <c r="BE46"/>
  <c r="BE48"/>
  <c r="BE50"/>
  <c r="BE51"/>
  <c r="BE59"/>
  <c r="BE76"/>
  <c r="BE78"/>
  <c r="BE83"/>
  <c r="BE88"/>
  <c r="BE91"/>
  <c r="BE95"/>
  <c r="BE97"/>
  <c r="BE102"/>
  <c r="BE109"/>
  <c r="BE111"/>
  <c r="BE112"/>
  <c r="BE117"/>
  <c r="BE119"/>
  <c r="BE121"/>
  <c r="BE126"/>
  <c r="BE127"/>
  <c r="BE128"/>
  <c r="BE130"/>
  <c r="BE133"/>
  <c r="BE170"/>
  <c r="BE134"/>
  <c r="BE136"/>
  <c r="BE137"/>
  <c r="BE139"/>
  <c r="BE172"/>
  <c r="BE140"/>
  <c r="BE143"/>
  <c r="BE148"/>
  <c r="BE149"/>
  <c r="BE151"/>
  <c r="BE152"/>
  <c r="BE155"/>
  <c r="BE156"/>
  <c r="BE159"/>
  <c r="BE160"/>
  <c r="BE161"/>
  <c r="BE162"/>
  <c r="BE165"/>
  <c r="BE166"/>
  <c r="BE180"/>
  <c r="BE181"/>
  <c r="BE183"/>
  <c r="BE184"/>
  <c r="BE186"/>
  <c r="BE188"/>
  <c r="BE190"/>
  <c r="BE191"/>
  <c r="BE193"/>
  <c r="BE194"/>
  <c r="BE195"/>
  <c r="BE198"/>
  <c r="BE199"/>
  <c r="BE200"/>
  <c r="BE201"/>
  <c r="BE202"/>
  <c r="BE204"/>
  <c r="BE206"/>
  <c r="BE212"/>
  <c r="BE215"/>
  <c r="BE216"/>
  <c r="BE218"/>
  <c r="BE220"/>
  <c r="BE221"/>
  <c r="BE225"/>
  <c r="BE226"/>
  <c r="BE227"/>
  <c r="BE228"/>
  <c r="BE229"/>
  <c r="BE232"/>
  <c r="BF7"/>
  <c r="BF8"/>
  <c r="BF29"/>
  <c r="BF10"/>
  <c r="BF11"/>
  <c r="BF15"/>
  <c r="BF16"/>
  <c r="BF18"/>
  <c r="BF21"/>
  <c r="BF22"/>
  <c r="BF23"/>
  <c r="BF25"/>
  <c r="BF26"/>
  <c r="BF27"/>
  <c r="BF28"/>
  <c r="BF30"/>
  <c r="BF34"/>
  <c r="BF36"/>
  <c r="BF37"/>
  <c r="BF39"/>
  <c r="BF40"/>
  <c r="BF43"/>
  <c r="BF44"/>
  <c r="BF45"/>
  <c r="BF46"/>
  <c r="BF48"/>
  <c r="BF50"/>
  <c r="BF51"/>
  <c r="BF59"/>
  <c r="BF76"/>
  <c r="BF78"/>
  <c r="BF83"/>
  <c r="BF88"/>
  <c r="BF91"/>
  <c r="BF95"/>
  <c r="BF97"/>
  <c r="BF102"/>
  <c r="BF109"/>
  <c r="BF111"/>
  <c r="BF112"/>
  <c r="BF117"/>
  <c r="BF119"/>
  <c r="BF121"/>
  <c r="BF126"/>
  <c r="BF127"/>
  <c r="BF128"/>
  <c r="BF130"/>
  <c r="BF133"/>
  <c r="BF170"/>
  <c r="BF134"/>
  <c r="BF136"/>
  <c r="BF137"/>
  <c r="BF139"/>
  <c r="BF172"/>
  <c r="BF140"/>
  <c r="BF143"/>
  <c r="BF148"/>
  <c r="BF149"/>
  <c r="BF151"/>
  <c r="BF152"/>
  <c r="BF155"/>
  <c r="BF156"/>
  <c r="BF159"/>
  <c r="BF160"/>
  <c r="BF161"/>
  <c r="BF162"/>
  <c r="BF165"/>
  <c r="BF166"/>
  <c r="BF180"/>
  <c r="BF181"/>
  <c r="BF183"/>
  <c r="BF184"/>
  <c r="BF186"/>
  <c r="BF188"/>
  <c r="BF190"/>
  <c r="BF191"/>
  <c r="BF193"/>
  <c r="BF194"/>
  <c r="BF195"/>
  <c r="BF198"/>
  <c r="BF199"/>
  <c r="BF200"/>
  <c r="BF201"/>
  <c r="BF202"/>
  <c r="BF204"/>
  <c r="BF206"/>
  <c r="BF212"/>
  <c r="BF215"/>
  <c r="BF216"/>
  <c r="BF218"/>
  <c r="BF220"/>
  <c r="BF221"/>
  <c r="BF225"/>
  <c r="BF226"/>
  <c r="BF227"/>
  <c r="BF228"/>
  <c r="BF229"/>
  <c r="BF232"/>
  <c r="BG7"/>
  <c r="BG8"/>
  <c r="BG29"/>
  <c r="BG10"/>
  <c r="BG11"/>
  <c r="BG15"/>
  <c r="BG16"/>
  <c r="BG18"/>
  <c r="BG21"/>
  <c r="BG22"/>
  <c r="BG23"/>
  <c r="BG25"/>
  <c r="BG26"/>
  <c r="BG27"/>
  <c r="BG28"/>
  <c r="BG30"/>
  <c r="BG34"/>
  <c r="BG36"/>
  <c r="BG37"/>
  <c r="BG39"/>
  <c r="BG40"/>
  <c r="BG43"/>
  <c r="BG44"/>
  <c r="BG45"/>
  <c r="BG46"/>
  <c r="BG48"/>
  <c r="BG50"/>
  <c r="BG51"/>
  <c r="BG59"/>
  <c r="BG76"/>
  <c r="BG78"/>
  <c r="BG83"/>
  <c r="BG88"/>
  <c r="BG91"/>
  <c r="BG95"/>
  <c r="BG97"/>
  <c r="BG102"/>
  <c r="BG109"/>
  <c r="BG111"/>
  <c r="BG112"/>
  <c r="BG117"/>
  <c r="BG119"/>
  <c r="BG121"/>
  <c r="BG126"/>
  <c r="BG127"/>
  <c r="BG128"/>
  <c r="BG130"/>
  <c r="BG133"/>
  <c r="BG170"/>
  <c r="BG134"/>
  <c r="BG136"/>
  <c r="BG137"/>
  <c r="BG139"/>
  <c r="BG172"/>
  <c r="BG140"/>
  <c r="BG143"/>
  <c r="BG148"/>
  <c r="BG149"/>
  <c r="BG151"/>
  <c r="BG152"/>
  <c r="BG155"/>
  <c r="BG156"/>
  <c r="BG159"/>
  <c r="BG160"/>
  <c r="BG161"/>
  <c r="BG162"/>
  <c r="BG165"/>
  <c r="BG166"/>
  <c r="BG180"/>
  <c r="BG181"/>
  <c r="BG183"/>
  <c r="BG184"/>
  <c r="BG186"/>
  <c r="BG188"/>
  <c r="BG190"/>
  <c r="BG191"/>
  <c r="BG193"/>
  <c r="BG194"/>
  <c r="BG195"/>
  <c r="BG198"/>
  <c r="BG199"/>
  <c r="BG200"/>
  <c r="BG201"/>
  <c r="BG202"/>
  <c r="BG204"/>
  <c r="BG206"/>
  <c r="BG212"/>
  <c r="BG215"/>
  <c r="BG216"/>
  <c r="BG218"/>
  <c r="BG220"/>
  <c r="BG221"/>
  <c r="BG225"/>
  <c r="BG226"/>
  <c r="BG227"/>
  <c r="BG228"/>
  <c r="BG229"/>
  <c r="BG232"/>
  <c r="BH7"/>
  <c r="BH8"/>
  <c r="BH29"/>
  <c r="BH10"/>
  <c r="BH11"/>
  <c r="BH15"/>
  <c r="BH16"/>
  <c r="BH18"/>
  <c r="BH21"/>
  <c r="BH22"/>
  <c r="BH23"/>
  <c r="BH25"/>
  <c r="BH26"/>
  <c r="BH27"/>
  <c r="BH28"/>
  <c r="BH30"/>
  <c r="BH34"/>
  <c r="BH36"/>
  <c r="BH37"/>
  <c r="BH39"/>
  <c r="BH40"/>
  <c r="BH43"/>
  <c r="BH44"/>
  <c r="BH45"/>
  <c r="BH46"/>
  <c r="BH48"/>
  <c r="BH50"/>
  <c r="BH51"/>
  <c r="BH59"/>
  <c r="BH76"/>
  <c r="BH78"/>
  <c r="BH83"/>
  <c r="BH88"/>
  <c r="BH91"/>
  <c r="BH95"/>
  <c r="BH97"/>
  <c r="BH102"/>
  <c r="BH109"/>
  <c r="BH111"/>
  <c r="BH112"/>
  <c r="BH117"/>
  <c r="BH119"/>
  <c r="BH121"/>
  <c r="BH126"/>
  <c r="BH127"/>
  <c r="BH128"/>
  <c r="BH130"/>
  <c r="BH133"/>
  <c r="BH170"/>
  <c r="BH134"/>
  <c r="BH136"/>
  <c r="BH137"/>
  <c r="BH139"/>
  <c r="BH172"/>
  <c r="BH140"/>
  <c r="BH143"/>
  <c r="BH148"/>
  <c r="BH149"/>
  <c r="BH151"/>
  <c r="BH152"/>
  <c r="BH155"/>
  <c r="BH156"/>
  <c r="BH159"/>
  <c r="BH160"/>
  <c r="BH161"/>
  <c r="BH162"/>
  <c r="BH165"/>
  <c r="BH166"/>
  <c r="BH180"/>
  <c r="BH181"/>
  <c r="BH183"/>
  <c r="BH184"/>
  <c r="BH186"/>
  <c r="BH188"/>
  <c r="BH190"/>
  <c r="BH191"/>
  <c r="BH193"/>
  <c r="BH194"/>
  <c r="BH195"/>
  <c r="BH198"/>
  <c r="BH199"/>
  <c r="BH200"/>
  <c r="BH201"/>
  <c r="BH202"/>
  <c r="BH204"/>
  <c r="BH206"/>
  <c r="BH212"/>
  <c r="BH215"/>
  <c r="BH216"/>
  <c r="BH218"/>
  <c r="BH220"/>
  <c r="BH221"/>
  <c r="BH225"/>
  <c r="BH226"/>
  <c r="BH227"/>
  <c r="BH228"/>
  <c r="BH229"/>
  <c r="BH232"/>
  <c r="BI7"/>
  <c r="BI8"/>
  <c r="BI29"/>
  <c r="BI10"/>
  <c r="BI11"/>
  <c r="BI15"/>
  <c r="BI16"/>
  <c r="BI18"/>
  <c r="BI21"/>
  <c r="BI22"/>
  <c r="BI23"/>
  <c r="BI25"/>
  <c r="BI26"/>
  <c r="BI27"/>
  <c r="BI28"/>
  <c r="BI30"/>
  <c r="BI34"/>
  <c r="BI36"/>
  <c r="BI37"/>
  <c r="BI39"/>
  <c r="BI40"/>
  <c r="BI43"/>
  <c r="BI44"/>
  <c r="BI45"/>
  <c r="BI46"/>
  <c r="BI48"/>
  <c r="BI50"/>
  <c r="BI51"/>
  <c r="BI59"/>
  <c r="BI76"/>
  <c r="BI78"/>
  <c r="BI83"/>
  <c r="BI88"/>
  <c r="BI91"/>
  <c r="BI95"/>
  <c r="BI97"/>
  <c r="BI102"/>
  <c r="BI109"/>
  <c r="BI111"/>
  <c r="BI112"/>
  <c r="BI117"/>
  <c r="BI119"/>
  <c r="BI121"/>
  <c r="BI126"/>
  <c r="BI127"/>
  <c r="BI128"/>
  <c r="BI130"/>
  <c r="BI133"/>
  <c r="BI170"/>
  <c r="BI134"/>
  <c r="BI136"/>
  <c r="BI137"/>
  <c r="BI139"/>
  <c r="BI172"/>
  <c r="BI140"/>
  <c r="BI143"/>
  <c r="BI148"/>
  <c r="BI149"/>
  <c r="BI151"/>
  <c r="BI152"/>
  <c r="BI155"/>
  <c r="BI156"/>
  <c r="BI159"/>
  <c r="BI160"/>
  <c r="BI161"/>
  <c r="BI162"/>
  <c r="BI165"/>
  <c r="BI166"/>
  <c r="BI180"/>
  <c r="BI181"/>
  <c r="BI183"/>
  <c r="BI184"/>
  <c r="BI186"/>
  <c r="BI188"/>
  <c r="BI190"/>
  <c r="BI191"/>
  <c r="BI193"/>
  <c r="BI194"/>
  <c r="BI195"/>
  <c r="BI198"/>
  <c r="BI199"/>
  <c r="BI200"/>
  <c r="BI201"/>
  <c r="BI202"/>
  <c r="BI204"/>
  <c r="BI206"/>
  <c r="BI212"/>
  <c r="BI215"/>
  <c r="BI216"/>
  <c r="BI218"/>
  <c r="BI220"/>
  <c r="BI221"/>
  <c r="BI225"/>
  <c r="BI226"/>
  <c r="BI227"/>
  <c r="BI228"/>
  <c r="BI229"/>
  <c r="BI232"/>
  <c r="BJ7"/>
  <c r="BJ8"/>
  <c r="BJ29"/>
  <c r="BJ10"/>
  <c r="BJ11"/>
  <c r="BJ15"/>
  <c r="BJ16"/>
  <c r="BJ18"/>
  <c r="BJ21"/>
  <c r="BJ22"/>
  <c r="BJ23"/>
  <c r="BJ25"/>
  <c r="BJ26"/>
  <c r="BJ27"/>
  <c r="BJ28"/>
  <c r="BJ30"/>
  <c r="BJ34"/>
  <c r="BJ36"/>
  <c r="BJ37"/>
  <c r="BJ39"/>
  <c r="BJ40"/>
  <c r="BJ43"/>
  <c r="BJ44"/>
  <c r="BJ45"/>
  <c r="BJ46"/>
  <c r="BJ48"/>
  <c r="BJ50"/>
  <c r="BJ51"/>
  <c r="BJ59"/>
  <c r="BJ76"/>
  <c r="BJ78"/>
  <c r="BJ83"/>
  <c r="BJ88"/>
  <c r="BJ91"/>
  <c r="BJ95"/>
  <c r="BJ97"/>
  <c r="BJ102"/>
  <c r="BJ109"/>
  <c r="BJ111"/>
  <c r="BJ112"/>
  <c r="BJ117"/>
  <c r="BJ119"/>
  <c r="BJ121"/>
  <c r="BJ126"/>
  <c r="BJ127"/>
  <c r="BJ128"/>
  <c r="BJ130"/>
  <c r="BJ133"/>
  <c r="BJ170"/>
  <c r="BJ134"/>
  <c r="BJ136"/>
  <c r="BJ137"/>
  <c r="BJ139"/>
  <c r="BJ172"/>
  <c r="BJ140"/>
  <c r="BJ143"/>
  <c r="BJ148"/>
  <c r="BJ149"/>
  <c r="BJ151"/>
  <c r="BJ152"/>
  <c r="BJ155"/>
  <c r="BJ156"/>
  <c r="BJ159"/>
  <c r="BJ160"/>
  <c r="BJ161"/>
  <c r="BJ162"/>
  <c r="BJ165"/>
  <c r="BJ166"/>
  <c r="BJ180"/>
  <c r="BJ181"/>
  <c r="BJ183"/>
  <c r="BJ184"/>
  <c r="BJ186"/>
  <c r="BJ188"/>
  <c r="BJ190"/>
  <c r="BJ191"/>
  <c r="BJ193"/>
  <c r="BJ194"/>
  <c r="BJ195"/>
  <c r="BJ198"/>
  <c r="BJ199"/>
  <c r="BJ200"/>
  <c r="BJ201"/>
  <c r="BJ202"/>
  <c r="BJ204"/>
  <c r="BJ206"/>
  <c r="BJ212"/>
  <c r="BJ215"/>
  <c r="BJ216"/>
  <c r="BJ218"/>
  <c r="BJ220"/>
  <c r="BJ221"/>
  <c r="BJ225"/>
  <c r="BJ226"/>
  <c r="BJ227"/>
  <c r="BJ228"/>
  <c r="BJ229"/>
  <c r="BJ232"/>
  <c r="BK7"/>
  <c r="BK8"/>
  <c r="BK29"/>
  <c r="BK10"/>
  <c r="BK11"/>
  <c r="BK15"/>
  <c r="BK16"/>
  <c r="BK18"/>
  <c r="BK21"/>
  <c r="BK22"/>
  <c r="BK23"/>
  <c r="BK25"/>
  <c r="BK26"/>
  <c r="BK27"/>
  <c r="BK28"/>
  <c r="BK30"/>
  <c r="BK34"/>
  <c r="BK36"/>
  <c r="BK37"/>
  <c r="BK39"/>
  <c r="BK40"/>
  <c r="BK43"/>
  <c r="BK44"/>
  <c r="BK45"/>
  <c r="BK46"/>
  <c r="BK48"/>
  <c r="BK50"/>
  <c r="BK51"/>
  <c r="BK59"/>
  <c r="BK76"/>
  <c r="BK78"/>
  <c r="BK83"/>
  <c r="BK88"/>
  <c r="BK91"/>
  <c r="BK95"/>
  <c r="BK97"/>
  <c r="BK102"/>
  <c r="BK109"/>
  <c r="BK111"/>
  <c r="BK112"/>
  <c r="BK117"/>
  <c r="BK119"/>
  <c r="BK121"/>
  <c r="BK126"/>
  <c r="BK127"/>
  <c r="BK128"/>
  <c r="BK130"/>
  <c r="BK133"/>
  <c r="BK170"/>
  <c r="BK134"/>
  <c r="BK136"/>
  <c r="BK137"/>
  <c r="BK139"/>
  <c r="BK172"/>
  <c r="BK140"/>
  <c r="BK143"/>
  <c r="BK148"/>
  <c r="BK149"/>
  <c r="BK151"/>
  <c r="BK152"/>
  <c r="BK155"/>
  <c r="BK156"/>
  <c r="BK159"/>
  <c r="BK160"/>
  <c r="BK161"/>
  <c r="BK162"/>
  <c r="BK165"/>
  <c r="BK166"/>
  <c r="BK180"/>
  <c r="BK181"/>
  <c r="BK183"/>
  <c r="BK184"/>
  <c r="BK186"/>
  <c r="BK188"/>
  <c r="BK190"/>
  <c r="BK191"/>
  <c r="BK193"/>
  <c r="BK194"/>
  <c r="BK195"/>
  <c r="BK198"/>
  <c r="BK199"/>
  <c r="BK200"/>
  <c r="BK201"/>
  <c r="BK202"/>
  <c r="BK204"/>
  <c r="BK206"/>
  <c r="BK212"/>
  <c r="BK215"/>
  <c r="BK216"/>
  <c r="BK218"/>
  <c r="BK220"/>
  <c r="BK221"/>
  <c r="BK225"/>
  <c r="BK226"/>
  <c r="BK227"/>
  <c r="BK228"/>
  <c r="BK229"/>
  <c r="BK232"/>
  <c r="BL7"/>
  <c r="BL8"/>
  <c r="BL29"/>
  <c r="BL10"/>
  <c r="BL11"/>
  <c r="BL15"/>
  <c r="BL16"/>
  <c r="BL18"/>
  <c r="BL21"/>
  <c r="BL22"/>
  <c r="BL23"/>
  <c r="BL25"/>
  <c r="BL26"/>
  <c r="BL27"/>
  <c r="BL28"/>
  <c r="BL30"/>
  <c r="BL34"/>
  <c r="BL36"/>
  <c r="BL37"/>
  <c r="BL39"/>
  <c r="BL40"/>
  <c r="BL43"/>
  <c r="BL44"/>
  <c r="BL45"/>
  <c r="BL46"/>
  <c r="BL48"/>
  <c r="BL50"/>
  <c r="BL51"/>
  <c r="BL59"/>
  <c r="BL76"/>
  <c r="BL78"/>
  <c r="BL83"/>
  <c r="BL88"/>
  <c r="BL91"/>
  <c r="BL95"/>
  <c r="BL97"/>
  <c r="BL102"/>
  <c r="BL109"/>
  <c r="BL111"/>
  <c r="BL112"/>
  <c r="BL117"/>
  <c r="BL119"/>
  <c r="BL121"/>
  <c r="BL126"/>
  <c r="BL127"/>
  <c r="BL128"/>
  <c r="BL130"/>
  <c r="BL133"/>
  <c r="BL170"/>
  <c r="BL134"/>
  <c r="BL136"/>
  <c r="BL137"/>
  <c r="BL139"/>
  <c r="BL172"/>
  <c r="BL140"/>
  <c r="BL143"/>
  <c r="BL148"/>
  <c r="BL149"/>
  <c r="BL151"/>
  <c r="BL152"/>
  <c r="BL155"/>
  <c r="BL156"/>
  <c r="BL159"/>
  <c r="BL160"/>
  <c r="BL161"/>
  <c r="BL162"/>
  <c r="BL165"/>
  <c r="BL166"/>
  <c r="BL180"/>
  <c r="BL181"/>
  <c r="BL183"/>
  <c r="BL184"/>
  <c r="BL186"/>
  <c r="BL188"/>
  <c r="BL190"/>
  <c r="BL191"/>
  <c r="BL193"/>
  <c r="BL194"/>
  <c r="BL195"/>
  <c r="BL198"/>
  <c r="BL199"/>
  <c r="BL200"/>
  <c r="BL201"/>
  <c r="BL202"/>
  <c r="BL204"/>
  <c r="BL206"/>
  <c r="BL212"/>
  <c r="BL215"/>
  <c r="BL216"/>
  <c r="BL218"/>
  <c r="BL220"/>
  <c r="BL221"/>
  <c r="BL225"/>
  <c r="BL226"/>
  <c r="BL227"/>
  <c r="BL228"/>
  <c r="BL229"/>
  <c r="BL232"/>
  <c r="BM7"/>
  <c r="BM8"/>
  <c r="BM29"/>
  <c r="BM10"/>
  <c r="BM11"/>
  <c r="BM15"/>
  <c r="BM16"/>
  <c r="BM18"/>
  <c r="BM21"/>
  <c r="BM22"/>
  <c r="BM23"/>
  <c r="BM25"/>
  <c r="BM26"/>
  <c r="BM27"/>
  <c r="BM28"/>
  <c r="BM30"/>
  <c r="BM34"/>
  <c r="BM36"/>
  <c r="BM37"/>
  <c r="BM39"/>
  <c r="BM40"/>
  <c r="BM43"/>
  <c r="BM44"/>
  <c r="BM45"/>
  <c r="BM46"/>
  <c r="BM48"/>
  <c r="BM50"/>
  <c r="BM51"/>
  <c r="BM59"/>
  <c r="BM76"/>
  <c r="BM78"/>
  <c r="BM83"/>
  <c r="BM88"/>
  <c r="BM91"/>
  <c r="BM95"/>
  <c r="BM97"/>
  <c r="BM102"/>
  <c r="BM109"/>
  <c r="BM111"/>
  <c r="BM112"/>
  <c r="BM117"/>
  <c r="BM119"/>
  <c r="BM121"/>
  <c r="BM126"/>
  <c r="BM127"/>
  <c r="BM128"/>
  <c r="BM130"/>
  <c r="BM133"/>
  <c r="BM170"/>
  <c r="BM134"/>
  <c r="BM136"/>
  <c r="BM137"/>
  <c r="BM139"/>
  <c r="BM172"/>
  <c r="BM140"/>
  <c r="BM143"/>
  <c r="BM148"/>
  <c r="BM149"/>
  <c r="BM151"/>
  <c r="BM152"/>
  <c r="BM155"/>
  <c r="BM156"/>
  <c r="BM159"/>
  <c r="BM160"/>
  <c r="BM161"/>
  <c r="BM162"/>
  <c r="BM165"/>
  <c r="BM166"/>
  <c r="BM180"/>
  <c r="BM181"/>
  <c r="BM183"/>
  <c r="BM184"/>
  <c r="BM186"/>
  <c r="BM188"/>
  <c r="BM190"/>
  <c r="BM191"/>
  <c r="BM193"/>
  <c r="BM194"/>
  <c r="BM195"/>
  <c r="BM198"/>
  <c r="BM199"/>
  <c r="BM200"/>
  <c r="BM201"/>
  <c r="BM202"/>
  <c r="BM204"/>
  <c r="BM206"/>
  <c r="BM212"/>
  <c r="BM215"/>
  <c r="BM216"/>
  <c r="BM218"/>
  <c r="BM220"/>
  <c r="BM221"/>
  <c r="BM225"/>
  <c r="BM226"/>
  <c r="BM227"/>
  <c r="BM228"/>
  <c r="BM229"/>
  <c r="BM232"/>
  <c r="BN7"/>
  <c r="BN8"/>
  <c r="BN29"/>
  <c r="BN10"/>
  <c r="BN11"/>
  <c r="BN15"/>
  <c r="BN16"/>
  <c r="BN18"/>
  <c r="BN21"/>
  <c r="BN22"/>
  <c r="BN23"/>
  <c r="BN25"/>
  <c r="BN26"/>
  <c r="BN27"/>
  <c r="BN28"/>
  <c r="BN30"/>
  <c r="BN34"/>
  <c r="BN36"/>
  <c r="BN37"/>
  <c r="BN39"/>
  <c r="BN40"/>
  <c r="BN43"/>
  <c r="BN44"/>
  <c r="BN45"/>
  <c r="BN46"/>
  <c r="BN48"/>
  <c r="BN50"/>
  <c r="BN51"/>
  <c r="BN59"/>
  <c r="BN76"/>
  <c r="BN78"/>
  <c r="BN83"/>
  <c r="BN88"/>
  <c r="BN91"/>
  <c r="BN95"/>
  <c r="BN97"/>
  <c r="BN102"/>
  <c r="BN109"/>
  <c r="BN111"/>
  <c r="BN112"/>
  <c r="BN117"/>
  <c r="BN119"/>
  <c r="BN121"/>
  <c r="BN126"/>
  <c r="BN127"/>
  <c r="BN128"/>
  <c r="BN130"/>
  <c r="BN133"/>
  <c r="BN170"/>
  <c r="BN134"/>
  <c r="BN136"/>
  <c r="BN137"/>
  <c r="BN139"/>
  <c r="BN172"/>
  <c r="BN140"/>
  <c r="BN143"/>
  <c r="BN148"/>
  <c r="BN149"/>
  <c r="BN151"/>
  <c r="BN152"/>
  <c r="BN155"/>
  <c r="BN156"/>
  <c r="BN159"/>
  <c r="BN160"/>
  <c r="BN161"/>
  <c r="BN162"/>
  <c r="BN165"/>
  <c r="BN166"/>
  <c r="BN180"/>
  <c r="BN181"/>
  <c r="BN183"/>
  <c r="BN184"/>
  <c r="BN186"/>
  <c r="BN188"/>
  <c r="BN190"/>
  <c r="BN191"/>
  <c r="BN193"/>
  <c r="BN194"/>
  <c r="BN195"/>
  <c r="BN198"/>
  <c r="BN199"/>
  <c r="BN200"/>
  <c r="BN201"/>
  <c r="BN202"/>
  <c r="BN204"/>
  <c r="BN206"/>
  <c r="BN212"/>
  <c r="BN215"/>
  <c r="BN216"/>
  <c r="BN218"/>
  <c r="BN220"/>
  <c r="BN221"/>
  <c r="BN225"/>
  <c r="BN226"/>
  <c r="BN227"/>
  <c r="BN228"/>
  <c r="BN229"/>
  <c r="BN232"/>
  <c r="BO7"/>
  <c r="BO8"/>
  <c r="BO29"/>
  <c r="BO10"/>
  <c r="BO11"/>
  <c r="BO15"/>
  <c r="BO16"/>
  <c r="BO18"/>
  <c r="BO21"/>
  <c r="BO22"/>
  <c r="BO23"/>
  <c r="BO25"/>
  <c r="BO26"/>
  <c r="BO27"/>
  <c r="BO28"/>
  <c r="BO30"/>
  <c r="BO34"/>
  <c r="BO36"/>
  <c r="BO37"/>
  <c r="BO39"/>
  <c r="BO40"/>
  <c r="BO43"/>
  <c r="BO44"/>
  <c r="BO45"/>
  <c r="BO46"/>
  <c r="BO48"/>
  <c r="BO50"/>
  <c r="BO51"/>
  <c r="BO59"/>
  <c r="BO76"/>
  <c r="BO78"/>
  <c r="BO83"/>
  <c r="BO88"/>
  <c r="BO91"/>
  <c r="BO95"/>
  <c r="BO97"/>
  <c r="BO102"/>
  <c r="BO109"/>
  <c r="BO111"/>
  <c r="BO112"/>
  <c r="BO117"/>
  <c r="BO119"/>
  <c r="BO121"/>
  <c r="BO126"/>
  <c r="BO127"/>
  <c r="BO128"/>
  <c r="BO130"/>
  <c r="BO133"/>
  <c r="BO170"/>
  <c r="BO134"/>
  <c r="BO136"/>
  <c r="BO137"/>
  <c r="BO139"/>
  <c r="BO172"/>
  <c r="BO140"/>
  <c r="BO143"/>
  <c r="BO148"/>
  <c r="BO149"/>
  <c r="BO151"/>
  <c r="BO152"/>
  <c r="BO155"/>
  <c r="BO156"/>
  <c r="BO159"/>
  <c r="BO160"/>
  <c r="BO161"/>
  <c r="BO162"/>
  <c r="BO165"/>
  <c r="BO166"/>
  <c r="BO180"/>
  <c r="BO181"/>
  <c r="BO183"/>
  <c r="BO184"/>
  <c r="BO186"/>
  <c r="BO188"/>
  <c r="BO190"/>
  <c r="BO191"/>
  <c r="BO193"/>
  <c r="BO194"/>
  <c r="BO195"/>
  <c r="BO198"/>
  <c r="BO199"/>
  <c r="BO200"/>
  <c r="BO201"/>
  <c r="BO202"/>
  <c r="BO204"/>
  <c r="BO206"/>
  <c r="BO212"/>
  <c r="BO215"/>
  <c r="BO216"/>
  <c r="BO218"/>
  <c r="BO220"/>
  <c r="BO221"/>
  <c r="BO225"/>
  <c r="BO226"/>
  <c r="BO227"/>
  <c r="BO228"/>
  <c r="BO229"/>
  <c r="BO232"/>
  <c r="E232"/>
  <c r="BC209" i="26"/>
  <c r="BD209"/>
  <c r="BE209"/>
  <c r="BF209"/>
  <c r="BG209"/>
  <c r="BH209"/>
  <c r="BI209"/>
  <c r="BJ209"/>
  <c r="BK209"/>
  <c r="BL209"/>
  <c r="BM209"/>
  <c r="BN209"/>
  <c r="BO209"/>
  <c r="AO209"/>
  <c r="AN209"/>
  <c r="AM209"/>
  <c r="AL209"/>
  <c r="AK209"/>
  <c r="AJ209"/>
  <c r="AI209"/>
  <c r="AE209"/>
  <c r="AD209"/>
  <c r="V209"/>
  <c r="S209"/>
  <c r="T209"/>
  <c r="M209"/>
  <c r="J209"/>
  <c r="AM238"/>
  <c r="AN238"/>
  <c r="AO238"/>
  <c r="AL238"/>
  <c r="AE238"/>
  <c r="AF238"/>
  <c r="AD238"/>
  <c r="J238"/>
  <c r="F237"/>
  <c r="I237"/>
  <c r="J237"/>
  <c r="K237"/>
  <c r="L237"/>
  <c r="M237"/>
  <c r="N237"/>
  <c r="O237"/>
  <c r="P237"/>
  <c r="S237"/>
  <c r="T237"/>
  <c r="U237"/>
  <c r="V237"/>
  <c r="W237"/>
  <c r="X237"/>
  <c r="Y237"/>
  <c r="Z237"/>
  <c r="AA237"/>
  <c r="AB237"/>
  <c r="AC237"/>
  <c r="AD237"/>
  <c r="AE237"/>
  <c r="AF237"/>
  <c r="AG237"/>
  <c r="AH237"/>
  <c r="AI237"/>
  <c r="AJ237"/>
  <c r="AK237"/>
  <c r="AL237"/>
  <c r="AM237"/>
  <c r="AN237"/>
  <c r="AO237"/>
  <c r="AP237"/>
  <c r="AQ237"/>
  <c r="AR237"/>
  <c r="AS237"/>
  <c r="AT237"/>
  <c r="AU237"/>
  <c r="AV237"/>
  <c r="AW237"/>
  <c r="AX237"/>
  <c r="AY237"/>
  <c r="AZ237"/>
  <c r="BA237"/>
  <c r="BB237"/>
  <c r="BC237"/>
  <c r="BD237"/>
  <c r="BE237"/>
  <c r="BF237"/>
  <c r="BG237"/>
  <c r="BH237"/>
  <c r="BI237"/>
  <c r="BJ237"/>
  <c r="BK237"/>
  <c r="BL237"/>
  <c r="BM237"/>
  <c r="BN237"/>
  <c r="BO237"/>
  <c r="E237"/>
  <c r="BC235"/>
  <c r="BD235"/>
  <c r="BE235"/>
  <c r="BF235"/>
  <c r="BG235"/>
  <c r="BH235"/>
  <c r="BI235"/>
  <c r="BJ235"/>
  <c r="BK235"/>
  <c r="BL235"/>
  <c r="BM235"/>
  <c r="BN235"/>
  <c r="BO235"/>
  <c r="AO235"/>
  <c r="AN235"/>
  <c r="AM235"/>
  <c r="AL235"/>
  <c r="AK235"/>
  <c r="AJ235"/>
  <c r="AI235"/>
  <c r="AE235"/>
  <c r="AD235"/>
  <c r="V235"/>
  <c r="U235"/>
  <c r="S235"/>
  <c r="T235"/>
  <c r="M235"/>
  <c r="J235"/>
  <c r="BC233"/>
  <c r="BD233"/>
  <c r="BE233"/>
  <c r="BF233"/>
  <c r="BG233"/>
  <c r="BH233"/>
  <c r="BI233"/>
  <c r="BJ233"/>
  <c r="BK233"/>
  <c r="BL233"/>
  <c r="BM233"/>
  <c r="BN233"/>
  <c r="BO233"/>
  <c r="AO233"/>
  <c r="AN233"/>
  <c r="AM233"/>
  <c r="AL233"/>
  <c r="AK233"/>
  <c r="AJ233"/>
  <c r="AI233"/>
  <c r="AE233"/>
  <c r="AD233"/>
  <c r="V233"/>
  <c r="U233"/>
  <c r="S233"/>
  <c r="T233"/>
  <c r="M233"/>
  <c r="J233"/>
  <c r="BC230"/>
  <c r="BD230"/>
  <c r="BE230"/>
  <c r="BF230"/>
  <c r="BG230"/>
  <c r="BH230"/>
  <c r="BI230"/>
  <c r="BJ230"/>
  <c r="BK230"/>
  <c r="BL230"/>
  <c r="BM230"/>
  <c r="BN230"/>
  <c r="BO230"/>
  <c r="AO230"/>
  <c r="AN230"/>
  <c r="AM230"/>
  <c r="AL230"/>
  <c r="AK230"/>
  <c r="AJ230"/>
  <c r="AI230"/>
  <c r="AE230"/>
  <c r="AD230"/>
  <c r="V230"/>
  <c r="U230"/>
  <c r="S230"/>
  <c r="T230"/>
  <c r="M230"/>
  <c r="J230"/>
  <c r="BC229"/>
  <c r="BD229"/>
  <c r="BE229"/>
  <c r="BF229"/>
  <c r="BG229"/>
  <c r="BH229"/>
  <c r="BI229"/>
  <c r="BJ229"/>
  <c r="BK229"/>
  <c r="BL229"/>
  <c r="BM229"/>
  <c r="BN229"/>
  <c r="BO229"/>
  <c r="AO229"/>
  <c r="AN229"/>
  <c r="AM229"/>
  <c r="AL229"/>
  <c r="AK229"/>
  <c r="AJ229"/>
  <c r="AI229"/>
  <c r="AE229"/>
  <c r="AD229"/>
  <c r="V229"/>
  <c r="U229"/>
  <c r="S229"/>
  <c r="T229"/>
  <c r="M229"/>
  <c r="J229"/>
  <c r="BC228"/>
  <c r="BD228"/>
  <c r="BE228"/>
  <c r="BF228"/>
  <c r="BG228"/>
  <c r="BH228"/>
  <c r="BI228"/>
  <c r="BJ228"/>
  <c r="BK228"/>
  <c r="BL228"/>
  <c r="BM228"/>
  <c r="BN228"/>
  <c r="BO228"/>
  <c r="AO228"/>
  <c r="AN228"/>
  <c r="AM228"/>
  <c r="AL228"/>
  <c r="AK228"/>
  <c r="AJ228"/>
  <c r="AI228"/>
  <c r="AE228"/>
  <c r="AD228"/>
  <c r="V228"/>
  <c r="U228"/>
  <c r="S228"/>
  <c r="T228"/>
  <c r="M228"/>
  <c r="J228"/>
  <c r="BC226"/>
  <c r="BD226"/>
  <c r="BE226"/>
  <c r="BF226"/>
  <c r="BG226"/>
  <c r="BH226"/>
  <c r="BI226"/>
  <c r="BJ226"/>
  <c r="BK226"/>
  <c r="BL226"/>
  <c r="BM226"/>
  <c r="BN226"/>
  <c r="BO226"/>
  <c r="AO226"/>
  <c r="AN226"/>
  <c r="AM226"/>
  <c r="AL226"/>
  <c r="AK226"/>
  <c r="AJ226"/>
  <c r="AI226"/>
  <c r="AE226"/>
  <c r="AD226"/>
  <c r="V226"/>
  <c r="S226"/>
  <c r="T226"/>
  <c r="M226"/>
  <c r="J226"/>
  <c r="BC222"/>
  <c r="BD222"/>
  <c r="BE222"/>
  <c r="BF222"/>
  <c r="BG222"/>
  <c r="BH222"/>
  <c r="BI222"/>
  <c r="BJ222"/>
  <c r="BK222"/>
  <c r="BL222"/>
  <c r="BM222"/>
  <c r="BN222"/>
  <c r="BO222"/>
  <c r="AO222"/>
  <c r="AN222"/>
  <c r="AM222"/>
  <c r="AL222"/>
  <c r="AK222"/>
  <c r="AJ222"/>
  <c r="AI222"/>
  <c r="AE222"/>
  <c r="AD222"/>
  <c r="V222"/>
  <c r="U222"/>
  <c r="S222"/>
  <c r="T222"/>
  <c r="M222"/>
  <c r="J222"/>
  <c r="BC221"/>
  <c r="BD221"/>
  <c r="BE221"/>
  <c r="BF221"/>
  <c r="BG221"/>
  <c r="BH221"/>
  <c r="BI221"/>
  <c r="BJ221"/>
  <c r="BK221"/>
  <c r="BL221"/>
  <c r="BM221"/>
  <c r="BN221"/>
  <c r="BO221"/>
  <c r="AO221"/>
  <c r="AN221"/>
  <c r="AM221"/>
  <c r="AL221"/>
  <c r="AK221"/>
  <c r="AJ221"/>
  <c r="AI221"/>
  <c r="AE221"/>
  <c r="AD221"/>
  <c r="V221"/>
  <c r="U221"/>
  <c r="S221"/>
  <c r="T221"/>
  <c r="M221"/>
  <c r="J221"/>
  <c r="BC217"/>
  <c r="BD217"/>
  <c r="BE217"/>
  <c r="BF217"/>
  <c r="BG217"/>
  <c r="BH217"/>
  <c r="BI217"/>
  <c r="BJ217"/>
  <c r="BK217"/>
  <c r="BL217"/>
  <c r="BM217"/>
  <c r="BN217"/>
  <c r="BO217"/>
  <c r="AO217"/>
  <c r="AN217"/>
  <c r="AM217"/>
  <c r="AL217"/>
  <c r="AK217"/>
  <c r="AJ217"/>
  <c r="AI217"/>
  <c r="AE217"/>
  <c r="V217"/>
  <c r="U217"/>
  <c r="S217"/>
  <c r="T217"/>
  <c r="M217"/>
  <c r="J217"/>
  <c r="BC215"/>
  <c r="BD215"/>
  <c r="BE215"/>
  <c r="BF215"/>
  <c r="BG215"/>
  <c r="BH215"/>
  <c r="BI215"/>
  <c r="BJ215"/>
  <c r="BK215"/>
  <c r="BL215"/>
  <c r="BM215"/>
  <c r="BN215"/>
  <c r="BO215"/>
  <c r="AO215"/>
  <c r="AN215"/>
  <c r="AM215"/>
  <c r="AL215"/>
  <c r="AK215"/>
  <c r="AJ215"/>
  <c r="AI215"/>
  <c r="AE215"/>
  <c r="AD215"/>
  <c r="V215"/>
  <c r="U215"/>
  <c r="S215"/>
  <c r="T215"/>
  <c r="M215"/>
  <c r="J215"/>
  <c r="BC211"/>
  <c r="BD211"/>
  <c r="BE211"/>
  <c r="BF211"/>
  <c r="BG211"/>
  <c r="BH211"/>
  <c r="BI211"/>
  <c r="BJ211"/>
  <c r="BK211"/>
  <c r="BL211"/>
  <c r="BM211"/>
  <c r="BN211"/>
  <c r="BO211"/>
  <c r="AO211"/>
  <c r="AN211"/>
  <c r="AM211"/>
  <c r="AL211"/>
  <c r="AK211"/>
  <c r="AJ211"/>
  <c r="AI211"/>
  <c r="V211"/>
  <c r="U211"/>
  <c r="S211"/>
  <c r="T211"/>
  <c r="M211"/>
  <c r="J211"/>
  <c r="BC208"/>
  <c r="BD208"/>
  <c r="BE208"/>
  <c r="BF208"/>
  <c r="BG208"/>
  <c r="BH208"/>
  <c r="BI208"/>
  <c r="BJ208"/>
  <c r="BK208"/>
  <c r="BL208"/>
  <c r="BM208"/>
  <c r="BN208"/>
  <c r="BO208"/>
  <c r="AO208"/>
  <c r="AN208"/>
  <c r="AM208"/>
  <c r="AL208"/>
  <c r="AK208"/>
  <c r="AJ208"/>
  <c r="AI208"/>
  <c r="AE208"/>
  <c r="AD208"/>
  <c r="V208"/>
  <c r="U208"/>
  <c r="S208"/>
  <c r="T208"/>
  <c r="M208"/>
  <c r="J208"/>
  <c r="BC206"/>
  <c r="BD206"/>
  <c r="BE206"/>
  <c r="BF206"/>
  <c r="BG206"/>
  <c r="BH206"/>
  <c r="BI206"/>
  <c r="BJ206"/>
  <c r="BK206"/>
  <c r="BL206"/>
  <c r="BM206"/>
  <c r="BN206"/>
  <c r="BO206"/>
  <c r="AO206"/>
  <c r="AN206"/>
  <c r="AM206"/>
  <c r="AL206"/>
  <c r="AK206"/>
  <c r="AJ206"/>
  <c r="AI206"/>
  <c r="AE206"/>
  <c r="AD206"/>
  <c r="V206"/>
  <c r="U206"/>
  <c r="S206"/>
  <c r="T206"/>
  <c r="M206"/>
  <c r="J206"/>
  <c r="D194"/>
  <c r="D193"/>
  <c r="D192"/>
  <c r="D191"/>
  <c r="D190"/>
  <c r="D189"/>
  <c r="D188"/>
  <c r="D187"/>
  <c r="D186"/>
  <c r="D185"/>
  <c r="B194"/>
  <c r="B193"/>
  <c r="B192"/>
  <c r="B191"/>
  <c r="B190"/>
  <c r="B189"/>
  <c r="B188"/>
  <c r="B187"/>
  <c r="B186"/>
  <c r="B185"/>
  <c r="S12"/>
  <c r="J12"/>
  <c r="S15"/>
  <c r="J15"/>
  <c r="S30"/>
  <c r="J30"/>
  <c r="S14"/>
  <c r="J14"/>
  <c r="S17"/>
  <c r="J17"/>
  <c r="S13"/>
  <c r="J13"/>
  <c r="S18"/>
  <c r="J18"/>
  <c r="S9"/>
  <c r="J9"/>
  <c r="S24"/>
  <c r="J24"/>
  <c r="S19"/>
  <c r="J19"/>
  <c r="S27"/>
  <c r="J27"/>
  <c r="S25"/>
  <c r="J25"/>
  <c r="S26"/>
  <c r="J26"/>
  <c r="S32"/>
  <c r="J32"/>
  <c r="S34"/>
  <c r="J34"/>
  <c r="S73"/>
  <c r="J73"/>
  <c r="S63"/>
  <c r="J63"/>
  <c r="S80"/>
  <c r="J80"/>
  <c r="S52"/>
  <c r="J52"/>
  <c r="S55"/>
  <c r="J55"/>
  <c r="S48"/>
  <c r="J48"/>
  <c r="S84"/>
  <c r="J84"/>
  <c r="S82"/>
  <c r="J82"/>
  <c r="S85"/>
  <c r="J85"/>
  <c r="S90"/>
  <c r="J90"/>
  <c r="S95"/>
  <c r="J95"/>
  <c r="S101"/>
  <c r="J101"/>
  <c r="S123"/>
  <c r="J123"/>
  <c r="S117"/>
  <c r="J117"/>
  <c r="S116"/>
  <c r="J116"/>
  <c r="S102"/>
  <c r="J102"/>
  <c r="S109"/>
  <c r="J109"/>
  <c r="S114"/>
  <c r="J114"/>
  <c r="S97"/>
  <c r="J97"/>
  <c r="S112"/>
  <c r="J112"/>
  <c r="S98"/>
  <c r="J98"/>
  <c r="S107"/>
  <c r="J107"/>
  <c r="S94"/>
  <c r="J94"/>
  <c r="S111"/>
  <c r="J111"/>
  <c r="S115"/>
  <c r="J115"/>
  <c r="S106"/>
  <c r="J106"/>
  <c r="S118"/>
  <c r="J118"/>
  <c r="S127"/>
  <c r="J127"/>
  <c r="S134"/>
  <c r="J134"/>
  <c r="S143"/>
  <c r="J143"/>
  <c r="S132"/>
  <c r="J132"/>
  <c r="S133"/>
  <c r="J133"/>
  <c r="S139"/>
  <c r="J139"/>
  <c r="S141"/>
  <c r="J141"/>
  <c r="S140"/>
  <c r="J140"/>
  <c r="S138"/>
  <c r="J138"/>
  <c r="S137"/>
  <c r="J137"/>
  <c r="S142"/>
  <c r="J142"/>
  <c r="S144"/>
  <c r="J144"/>
  <c r="S172"/>
  <c r="J172"/>
  <c r="S170"/>
  <c r="J170"/>
  <c r="S161"/>
  <c r="J161"/>
  <c r="S174"/>
  <c r="J174"/>
  <c r="S164"/>
  <c r="J164"/>
  <c r="S167"/>
  <c r="J167"/>
  <c r="S165"/>
  <c r="J165"/>
  <c r="S157"/>
  <c r="J157"/>
  <c r="S147"/>
  <c r="J147"/>
  <c r="S148"/>
  <c r="J148"/>
  <c r="S162"/>
  <c r="J162"/>
  <c r="S166"/>
  <c r="J166"/>
  <c r="S151"/>
  <c r="J151"/>
  <c r="S155"/>
  <c r="J155"/>
  <c r="S159"/>
  <c r="J159"/>
  <c r="J177"/>
  <c r="AE12"/>
  <c r="AE15"/>
  <c r="AE30"/>
  <c r="AE17"/>
  <c r="AE13"/>
  <c r="AE9"/>
  <c r="AE24"/>
  <c r="AE19"/>
  <c r="AE27"/>
  <c r="AE25"/>
  <c r="AE26"/>
  <c r="AE34"/>
  <c r="AE73"/>
  <c r="AE63"/>
  <c r="AE80"/>
  <c r="AE52"/>
  <c r="AE55"/>
  <c r="AE48"/>
  <c r="AE84"/>
  <c r="AE82"/>
  <c r="AE85"/>
  <c r="AE90"/>
  <c r="AE95"/>
  <c r="AE101"/>
  <c r="AE123"/>
  <c r="AE117"/>
  <c r="AE116"/>
  <c r="AE102"/>
  <c r="AE109"/>
  <c r="AE114"/>
  <c r="AE97"/>
  <c r="AE112"/>
  <c r="AE98"/>
  <c r="AE107"/>
  <c r="AE94"/>
  <c r="AE111"/>
  <c r="AE115"/>
  <c r="AE106"/>
  <c r="AE118"/>
  <c r="AE127"/>
  <c r="AE134"/>
  <c r="AE143"/>
  <c r="AE132"/>
  <c r="AE133"/>
  <c r="AE139"/>
  <c r="AE141"/>
  <c r="AE140"/>
  <c r="AE138"/>
  <c r="AE137"/>
  <c r="AE142"/>
  <c r="AE144"/>
  <c r="AE172"/>
  <c r="AE170"/>
  <c r="AE161"/>
  <c r="AE174"/>
  <c r="AE164"/>
  <c r="AE167"/>
  <c r="AE165"/>
  <c r="AE157"/>
  <c r="AE147"/>
  <c r="AE148"/>
  <c r="AE162"/>
  <c r="AE166"/>
  <c r="AE151"/>
  <c r="AE155"/>
  <c r="AE159"/>
  <c r="AE177"/>
  <c r="AF177"/>
  <c r="AD12"/>
  <c r="AD15"/>
  <c r="AD30"/>
  <c r="AD17"/>
  <c r="AD13"/>
  <c r="AD9"/>
  <c r="AD24"/>
  <c r="AD19"/>
  <c r="AD27"/>
  <c r="AD25"/>
  <c r="AD26"/>
  <c r="AD34"/>
  <c r="AD73"/>
  <c r="AD63"/>
  <c r="AD80"/>
  <c r="AD52"/>
  <c r="AD55"/>
  <c r="AD48"/>
  <c r="AD84"/>
  <c r="AD82"/>
  <c r="AD85"/>
  <c r="AD90"/>
  <c r="AD95"/>
  <c r="AD101"/>
  <c r="AD123"/>
  <c r="AD117"/>
  <c r="AD116"/>
  <c r="AD102"/>
  <c r="AD109"/>
  <c r="AD114"/>
  <c r="AD97"/>
  <c r="AD112"/>
  <c r="AD98"/>
  <c r="AD107"/>
  <c r="AD94"/>
  <c r="AD111"/>
  <c r="AD115"/>
  <c r="AD106"/>
  <c r="AD118"/>
  <c r="AD127"/>
  <c r="AD134"/>
  <c r="AD143"/>
  <c r="AD132"/>
  <c r="AD133"/>
  <c r="AD139"/>
  <c r="AD141"/>
  <c r="AD140"/>
  <c r="AD138"/>
  <c r="AD137"/>
  <c r="AD142"/>
  <c r="AD144"/>
  <c r="AD172"/>
  <c r="AD170"/>
  <c r="AD161"/>
  <c r="AD174"/>
  <c r="AD164"/>
  <c r="AD167"/>
  <c r="AD165"/>
  <c r="AD157"/>
  <c r="AD147"/>
  <c r="AD148"/>
  <c r="AD162"/>
  <c r="AD166"/>
  <c r="AD151"/>
  <c r="AD155"/>
  <c r="AD159"/>
  <c r="AD177"/>
  <c r="AM12"/>
  <c r="AM15"/>
  <c r="AM30"/>
  <c r="AM14"/>
  <c r="AM17"/>
  <c r="AM13"/>
  <c r="AM18"/>
  <c r="AM9"/>
  <c r="AM24"/>
  <c r="AM19"/>
  <c r="AM27"/>
  <c r="AM25"/>
  <c r="AM26"/>
  <c r="AM32"/>
  <c r="AM34"/>
  <c r="AM73"/>
  <c r="AM63"/>
  <c r="AM80"/>
  <c r="AM52"/>
  <c r="AM55"/>
  <c r="AM48"/>
  <c r="AM84"/>
  <c r="AM82"/>
  <c r="AM85"/>
  <c r="AM90"/>
  <c r="AM95"/>
  <c r="AM101"/>
  <c r="AM123"/>
  <c r="AM117"/>
  <c r="AM116"/>
  <c r="AM102"/>
  <c r="AM109"/>
  <c r="AM114"/>
  <c r="AM97"/>
  <c r="AM112"/>
  <c r="AM98"/>
  <c r="AM107"/>
  <c r="AM94"/>
  <c r="AM111"/>
  <c r="AM115"/>
  <c r="AM106"/>
  <c r="AM118"/>
  <c r="AM127"/>
  <c r="AM134"/>
  <c r="AM143"/>
  <c r="AM132"/>
  <c r="AM133"/>
  <c r="AM139"/>
  <c r="AM141"/>
  <c r="AM140"/>
  <c r="AM138"/>
  <c r="AM137"/>
  <c r="AM142"/>
  <c r="AM144"/>
  <c r="AM172"/>
  <c r="AM170"/>
  <c r="AM161"/>
  <c r="AM174"/>
  <c r="AM164"/>
  <c r="AM167"/>
  <c r="AM165"/>
  <c r="AM157"/>
  <c r="AM147"/>
  <c r="AM148"/>
  <c r="AM162"/>
  <c r="AM166"/>
  <c r="AM151"/>
  <c r="AM155"/>
  <c r="AM159"/>
  <c r="AM177"/>
  <c r="AN12"/>
  <c r="AN15"/>
  <c r="AN30"/>
  <c r="AN14"/>
  <c r="AN17"/>
  <c r="AN13"/>
  <c r="AN18"/>
  <c r="AN9"/>
  <c r="AN24"/>
  <c r="AN19"/>
  <c r="AN27"/>
  <c r="AN25"/>
  <c r="AN26"/>
  <c r="AN32"/>
  <c r="AN34"/>
  <c r="AN73"/>
  <c r="AN63"/>
  <c r="AN80"/>
  <c r="AN52"/>
  <c r="AN55"/>
  <c r="AN48"/>
  <c r="AN84"/>
  <c r="AN82"/>
  <c r="AN85"/>
  <c r="AN90"/>
  <c r="AN95"/>
  <c r="AN101"/>
  <c r="AN123"/>
  <c r="AN117"/>
  <c r="AN116"/>
  <c r="AN102"/>
  <c r="AN109"/>
  <c r="AN114"/>
  <c r="AN97"/>
  <c r="AN112"/>
  <c r="AN98"/>
  <c r="AN107"/>
  <c r="AN94"/>
  <c r="AN111"/>
  <c r="AN115"/>
  <c r="AN106"/>
  <c r="AN118"/>
  <c r="AN127"/>
  <c r="AN134"/>
  <c r="AN143"/>
  <c r="AN132"/>
  <c r="AN133"/>
  <c r="AN139"/>
  <c r="AN141"/>
  <c r="AN140"/>
  <c r="AN138"/>
  <c r="AN137"/>
  <c r="AN142"/>
  <c r="AN144"/>
  <c r="AN172"/>
  <c r="AN170"/>
  <c r="AN161"/>
  <c r="AN174"/>
  <c r="AN164"/>
  <c r="AN167"/>
  <c r="AN165"/>
  <c r="AN157"/>
  <c r="AN147"/>
  <c r="AN148"/>
  <c r="AN162"/>
  <c r="AN166"/>
  <c r="AN151"/>
  <c r="AN155"/>
  <c r="AN159"/>
  <c r="AN177"/>
  <c r="AO12"/>
  <c r="AO15"/>
  <c r="AO30"/>
  <c r="AO14"/>
  <c r="AO17"/>
  <c r="AO13"/>
  <c r="AO18"/>
  <c r="AO9"/>
  <c r="AO24"/>
  <c r="AO19"/>
  <c r="AO27"/>
  <c r="AO25"/>
  <c r="AO26"/>
  <c r="AO32"/>
  <c r="AO34"/>
  <c r="AO73"/>
  <c r="AO63"/>
  <c r="AO80"/>
  <c r="AO52"/>
  <c r="AO55"/>
  <c r="AO48"/>
  <c r="AO84"/>
  <c r="AO82"/>
  <c r="AO85"/>
  <c r="AO90"/>
  <c r="AO95"/>
  <c r="AO101"/>
  <c r="AO123"/>
  <c r="AO117"/>
  <c r="AO116"/>
  <c r="AO102"/>
  <c r="AO109"/>
  <c r="AO114"/>
  <c r="AO97"/>
  <c r="AO112"/>
  <c r="AO98"/>
  <c r="AO107"/>
  <c r="AO94"/>
  <c r="AO111"/>
  <c r="AO115"/>
  <c r="AO106"/>
  <c r="AO118"/>
  <c r="AO127"/>
  <c r="AO134"/>
  <c r="AO143"/>
  <c r="AO132"/>
  <c r="AO133"/>
  <c r="AO139"/>
  <c r="AO141"/>
  <c r="AO140"/>
  <c r="AO138"/>
  <c r="AO137"/>
  <c r="AO142"/>
  <c r="AO144"/>
  <c r="AO172"/>
  <c r="AO170"/>
  <c r="AO161"/>
  <c r="AO174"/>
  <c r="AO164"/>
  <c r="AO167"/>
  <c r="AO165"/>
  <c r="AO157"/>
  <c r="AO147"/>
  <c r="AO148"/>
  <c r="AO162"/>
  <c r="AO166"/>
  <c r="AO151"/>
  <c r="AO155"/>
  <c r="AO159"/>
  <c r="AO177"/>
  <c r="AL12"/>
  <c r="AL15"/>
  <c r="AL30"/>
  <c r="AL14"/>
  <c r="AL17"/>
  <c r="AL13"/>
  <c r="AL18"/>
  <c r="AL9"/>
  <c r="AL24"/>
  <c r="AL19"/>
  <c r="AL27"/>
  <c r="AL25"/>
  <c r="AL26"/>
  <c r="AL32"/>
  <c r="AL34"/>
  <c r="AL73"/>
  <c r="AL63"/>
  <c r="AL80"/>
  <c r="AL52"/>
  <c r="AL55"/>
  <c r="AL48"/>
  <c r="AL84"/>
  <c r="AL82"/>
  <c r="AL85"/>
  <c r="AL90"/>
  <c r="AL95"/>
  <c r="AL101"/>
  <c r="AL123"/>
  <c r="AL117"/>
  <c r="AL116"/>
  <c r="AL102"/>
  <c r="AL109"/>
  <c r="AL114"/>
  <c r="AL97"/>
  <c r="AL112"/>
  <c r="AL98"/>
  <c r="AL107"/>
  <c r="AL94"/>
  <c r="AL111"/>
  <c r="AL115"/>
  <c r="AL106"/>
  <c r="AL118"/>
  <c r="AL127"/>
  <c r="AL134"/>
  <c r="AL143"/>
  <c r="AL132"/>
  <c r="AL133"/>
  <c r="AL139"/>
  <c r="AL141"/>
  <c r="AL140"/>
  <c r="AL138"/>
  <c r="AL137"/>
  <c r="AL142"/>
  <c r="AL144"/>
  <c r="AL172"/>
  <c r="AL170"/>
  <c r="AL161"/>
  <c r="AL174"/>
  <c r="AL164"/>
  <c r="AL167"/>
  <c r="AL165"/>
  <c r="AL157"/>
  <c r="AL147"/>
  <c r="AL148"/>
  <c r="AL162"/>
  <c r="AL166"/>
  <c r="AL151"/>
  <c r="AL155"/>
  <c r="AL159"/>
  <c r="AL177"/>
  <c r="F176"/>
  <c r="J176"/>
  <c r="K176"/>
  <c r="L176"/>
  <c r="M12"/>
  <c r="M15"/>
  <c r="M30"/>
  <c r="M14"/>
  <c r="M17"/>
  <c r="M13"/>
  <c r="M18"/>
  <c r="M9"/>
  <c r="M24"/>
  <c r="M19"/>
  <c r="M27"/>
  <c r="M25"/>
  <c r="M26"/>
  <c r="M32"/>
  <c r="M34"/>
  <c r="M73"/>
  <c r="M63"/>
  <c r="M80"/>
  <c r="M52"/>
  <c r="M55"/>
  <c r="M48"/>
  <c r="M84"/>
  <c r="M82"/>
  <c r="M85"/>
  <c r="M90"/>
  <c r="M95"/>
  <c r="M101"/>
  <c r="M123"/>
  <c r="M117"/>
  <c r="M116"/>
  <c r="M102"/>
  <c r="M109"/>
  <c r="M114"/>
  <c r="M97"/>
  <c r="M112"/>
  <c r="M98"/>
  <c r="M107"/>
  <c r="M94"/>
  <c r="M111"/>
  <c r="M115"/>
  <c r="M106"/>
  <c r="M118"/>
  <c r="M127"/>
  <c r="M134"/>
  <c r="M143"/>
  <c r="M132"/>
  <c r="M133"/>
  <c r="M139"/>
  <c r="M141"/>
  <c r="M140"/>
  <c r="M138"/>
  <c r="M137"/>
  <c r="M142"/>
  <c r="M144"/>
  <c r="M172"/>
  <c r="M170"/>
  <c r="M161"/>
  <c r="M174"/>
  <c r="M164"/>
  <c r="M167"/>
  <c r="M165"/>
  <c r="M157"/>
  <c r="M147"/>
  <c r="M148"/>
  <c r="M162"/>
  <c r="M166"/>
  <c r="M151"/>
  <c r="M155"/>
  <c r="M159"/>
  <c r="M176"/>
  <c r="N176"/>
  <c r="O176"/>
  <c r="P176"/>
  <c r="S176"/>
  <c r="T12"/>
  <c r="T15"/>
  <c r="T30"/>
  <c r="T14"/>
  <c r="T17"/>
  <c r="T13"/>
  <c r="T18"/>
  <c r="T9"/>
  <c r="T24"/>
  <c r="T19"/>
  <c r="T27"/>
  <c r="T25"/>
  <c r="T26"/>
  <c r="T32"/>
  <c r="T34"/>
  <c r="T73"/>
  <c r="T63"/>
  <c r="T80"/>
  <c r="T52"/>
  <c r="T55"/>
  <c r="T48"/>
  <c r="T84"/>
  <c r="T82"/>
  <c r="T85"/>
  <c r="T90"/>
  <c r="T95"/>
  <c r="T101"/>
  <c r="T123"/>
  <c r="T117"/>
  <c r="T116"/>
  <c r="T102"/>
  <c r="T109"/>
  <c r="T114"/>
  <c r="T97"/>
  <c r="T112"/>
  <c r="T98"/>
  <c r="T107"/>
  <c r="T94"/>
  <c r="T111"/>
  <c r="T115"/>
  <c r="T106"/>
  <c r="T118"/>
  <c r="T127"/>
  <c r="T134"/>
  <c r="T143"/>
  <c r="T132"/>
  <c r="T133"/>
  <c r="T139"/>
  <c r="T141"/>
  <c r="T140"/>
  <c r="T138"/>
  <c r="T137"/>
  <c r="T142"/>
  <c r="T144"/>
  <c r="T172"/>
  <c r="T170"/>
  <c r="T161"/>
  <c r="T174"/>
  <c r="T164"/>
  <c r="T167"/>
  <c r="T165"/>
  <c r="T157"/>
  <c r="T147"/>
  <c r="T148"/>
  <c r="T162"/>
  <c r="T166"/>
  <c r="T151"/>
  <c r="T155"/>
  <c r="T159"/>
  <c r="T176"/>
  <c r="U12"/>
  <c r="U15"/>
  <c r="U14"/>
  <c r="U17"/>
  <c r="U13"/>
  <c r="U18"/>
  <c r="U9"/>
  <c r="U24"/>
  <c r="U19"/>
  <c r="U27"/>
  <c r="U25"/>
  <c r="U26"/>
  <c r="U32"/>
  <c r="U34"/>
  <c r="U73"/>
  <c r="U63"/>
  <c r="U80"/>
  <c r="U52"/>
  <c r="U55"/>
  <c r="U48"/>
  <c r="U82"/>
  <c r="U85"/>
  <c r="U90"/>
  <c r="U95"/>
  <c r="U101"/>
  <c r="U117"/>
  <c r="U116"/>
  <c r="U102"/>
  <c r="U109"/>
  <c r="U114"/>
  <c r="U97"/>
  <c r="U112"/>
  <c r="U98"/>
  <c r="U107"/>
  <c r="U94"/>
  <c r="U111"/>
  <c r="U115"/>
  <c r="U106"/>
  <c r="U118"/>
  <c r="U134"/>
  <c r="U143"/>
  <c r="U132"/>
  <c r="U133"/>
  <c r="U139"/>
  <c r="U141"/>
  <c r="U140"/>
  <c r="U138"/>
  <c r="U137"/>
  <c r="U142"/>
  <c r="U144"/>
  <c r="U172"/>
  <c r="U170"/>
  <c r="U161"/>
  <c r="U174"/>
  <c r="U164"/>
  <c r="U167"/>
  <c r="U165"/>
  <c r="U157"/>
  <c r="U147"/>
  <c r="U148"/>
  <c r="U162"/>
  <c r="U166"/>
  <c r="U151"/>
  <c r="U155"/>
  <c r="U159"/>
  <c r="U176"/>
  <c r="V12"/>
  <c r="V15"/>
  <c r="V30"/>
  <c r="V14"/>
  <c r="V17"/>
  <c r="V13"/>
  <c r="V18"/>
  <c r="V9"/>
  <c r="V24"/>
  <c r="V19"/>
  <c r="V27"/>
  <c r="V25"/>
  <c r="V26"/>
  <c r="V32"/>
  <c r="V34"/>
  <c r="V73"/>
  <c r="V63"/>
  <c r="V80"/>
  <c r="V52"/>
  <c r="V55"/>
  <c r="V48"/>
  <c r="V84"/>
  <c r="V82"/>
  <c r="V85"/>
  <c r="V90"/>
  <c r="V95"/>
  <c r="V101"/>
  <c r="V123"/>
  <c r="V117"/>
  <c r="V116"/>
  <c r="V102"/>
  <c r="V109"/>
  <c r="V114"/>
  <c r="V97"/>
  <c r="V112"/>
  <c r="V98"/>
  <c r="V107"/>
  <c r="V94"/>
  <c r="V111"/>
  <c r="V115"/>
  <c r="V106"/>
  <c r="V118"/>
  <c r="V127"/>
  <c r="V134"/>
  <c r="V143"/>
  <c r="V132"/>
  <c r="V133"/>
  <c r="V139"/>
  <c r="V141"/>
  <c r="V140"/>
  <c r="V138"/>
  <c r="V137"/>
  <c r="V142"/>
  <c r="V144"/>
  <c r="V172"/>
  <c r="V170"/>
  <c r="V161"/>
  <c r="V174"/>
  <c r="V164"/>
  <c r="V167"/>
  <c r="V165"/>
  <c r="V157"/>
  <c r="V147"/>
  <c r="V148"/>
  <c r="V162"/>
  <c r="V166"/>
  <c r="V151"/>
  <c r="V155"/>
  <c r="V159"/>
  <c r="V176"/>
  <c r="W176"/>
  <c r="X176"/>
  <c r="Y176"/>
  <c r="Z176"/>
  <c r="AA176"/>
  <c r="AB176"/>
  <c r="AC176"/>
  <c r="AD176"/>
  <c r="AE176"/>
  <c r="AF176"/>
  <c r="AG176"/>
  <c r="AH176"/>
  <c r="AI12"/>
  <c r="AI15"/>
  <c r="AI30"/>
  <c r="AI14"/>
  <c r="AI17"/>
  <c r="AI13"/>
  <c r="AI18"/>
  <c r="AI9"/>
  <c r="AI24"/>
  <c r="AI19"/>
  <c r="AI27"/>
  <c r="AI25"/>
  <c r="AI26"/>
  <c r="AI32"/>
  <c r="AI34"/>
  <c r="AI73"/>
  <c r="AI63"/>
  <c r="AI80"/>
  <c r="AI52"/>
  <c r="AI55"/>
  <c r="AI48"/>
  <c r="AI84"/>
  <c r="AI82"/>
  <c r="AI85"/>
  <c r="AI90"/>
  <c r="AI95"/>
  <c r="AI101"/>
  <c r="AI123"/>
  <c r="AI117"/>
  <c r="AI116"/>
  <c r="AI102"/>
  <c r="AI109"/>
  <c r="AI114"/>
  <c r="AI97"/>
  <c r="AI112"/>
  <c r="AI98"/>
  <c r="AI107"/>
  <c r="AI94"/>
  <c r="AI111"/>
  <c r="AI115"/>
  <c r="AI106"/>
  <c r="AI118"/>
  <c r="AI127"/>
  <c r="AI134"/>
  <c r="AI143"/>
  <c r="AI132"/>
  <c r="AI133"/>
  <c r="AI139"/>
  <c r="AI141"/>
  <c r="AI140"/>
  <c r="AI138"/>
  <c r="AI137"/>
  <c r="AI142"/>
  <c r="AI144"/>
  <c r="AI172"/>
  <c r="AI170"/>
  <c r="AI161"/>
  <c r="AI174"/>
  <c r="AI164"/>
  <c r="AI167"/>
  <c r="AI165"/>
  <c r="AI157"/>
  <c r="AI147"/>
  <c r="AI148"/>
  <c r="AI162"/>
  <c r="AI166"/>
  <c r="AI151"/>
  <c r="AI155"/>
  <c r="AI159"/>
  <c r="AI176"/>
  <c r="AJ12"/>
  <c r="AJ15"/>
  <c r="AJ30"/>
  <c r="AJ14"/>
  <c r="AJ17"/>
  <c r="AJ13"/>
  <c r="AJ18"/>
  <c r="AJ9"/>
  <c r="AJ24"/>
  <c r="AJ19"/>
  <c r="AJ27"/>
  <c r="AJ25"/>
  <c r="AJ26"/>
  <c r="AJ32"/>
  <c r="AJ34"/>
  <c r="AJ73"/>
  <c r="AJ63"/>
  <c r="AJ80"/>
  <c r="AJ52"/>
  <c r="AJ55"/>
  <c r="AJ48"/>
  <c r="AJ84"/>
  <c r="AJ82"/>
  <c r="AJ85"/>
  <c r="AJ90"/>
  <c r="AJ95"/>
  <c r="AJ101"/>
  <c r="AJ123"/>
  <c r="AJ117"/>
  <c r="AJ116"/>
  <c r="AJ102"/>
  <c r="AJ109"/>
  <c r="AJ114"/>
  <c r="AJ97"/>
  <c r="AJ112"/>
  <c r="AJ98"/>
  <c r="AJ107"/>
  <c r="AJ94"/>
  <c r="AJ111"/>
  <c r="AJ115"/>
  <c r="AJ106"/>
  <c r="AJ118"/>
  <c r="AJ127"/>
  <c r="AJ134"/>
  <c r="AJ143"/>
  <c r="AJ132"/>
  <c r="AJ133"/>
  <c r="AJ139"/>
  <c r="AJ141"/>
  <c r="AJ140"/>
  <c r="AJ138"/>
  <c r="AJ137"/>
  <c r="AJ142"/>
  <c r="AJ144"/>
  <c r="AJ172"/>
  <c r="AJ170"/>
  <c r="AJ161"/>
  <c r="AJ174"/>
  <c r="AJ164"/>
  <c r="AJ167"/>
  <c r="AJ165"/>
  <c r="AJ157"/>
  <c r="AJ147"/>
  <c r="AJ148"/>
  <c r="AJ162"/>
  <c r="AJ166"/>
  <c r="AJ151"/>
  <c r="AJ155"/>
  <c r="AJ159"/>
  <c r="AJ176"/>
  <c r="AK12"/>
  <c r="AK15"/>
  <c r="AK30"/>
  <c r="AK14"/>
  <c r="AK17"/>
  <c r="AK13"/>
  <c r="AK18"/>
  <c r="AK9"/>
  <c r="AK24"/>
  <c r="AK19"/>
  <c r="AK27"/>
  <c r="AK25"/>
  <c r="AK26"/>
  <c r="AK32"/>
  <c r="AK34"/>
  <c r="AK73"/>
  <c r="AK63"/>
  <c r="AK80"/>
  <c r="AK52"/>
  <c r="AK55"/>
  <c r="AK48"/>
  <c r="AK84"/>
  <c r="AK82"/>
  <c r="AK85"/>
  <c r="AK90"/>
  <c r="AK95"/>
  <c r="AK101"/>
  <c r="AK123"/>
  <c r="AK117"/>
  <c r="AK116"/>
  <c r="AK102"/>
  <c r="AK109"/>
  <c r="AK114"/>
  <c r="AK97"/>
  <c r="AK112"/>
  <c r="AK98"/>
  <c r="AK107"/>
  <c r="AK94"/>
  <c r="AK111"/>
  <c r="AK115"/>
  <c r="AK106"/>
  <c r="AK118"/>
  <c r="AK127"/>
  <c r="AK134"/>
  <c r="AK143"/>
  <c r="AK132"/>
  <c r="AK133"/>
  <c r="AK139"/>
  <c r="AK141"/>
  <c r="AK140"/>
  <c r="AK138"/>
  <c r="AK137"/>
  <c r="AK142"/>
  <c r="AK144"/>
  <c r="AK172"/>
  <c r="AK170"/>
  <c r="AK161"/>
  <c r="AK174"/>
  <c r="AK164"/>
  <c r="AK167"/>
  <c r="AK165"/>
  <c r="AK157"/>
  <c r="AK147"/>
  <c r="AK148"/>
  <c r="AK162"/>
  <c r="AK166"/>
  <c r="AK151"/>
  <c r="AK155"/>
  <c r="AK159"/>
  <c r="AK176"/>
  <c r="AL176"/>
  <c r="AM176"/>
  <c r="AN176"/>
  <c r="AO176"/>
  <c r="AP176"/>
  <c r="AQ176"/>
  <c r="AR176"/>
  <c r="AS176"/>
  <c r="AT176"/>
  <c r="AU176"/>
  <c r="AV176"/>
  <c r="AW176"/>
  <c r="AX176"/>
  <c r="AY176"/>
  <c r="AZ176"/>
  <c r="BA176"/>
  <c r="BB176"/>
  <c r="BC12"/>
  <c r="BC15"/>
  <c r="BC30"/>
  <c r="BC14"/>
  <c r="BC17"/>
  <c r="BC13"/>
  <c r="BC18"/>
  <c r="BC9"/>
  <c r="BC24"/>
  <c r="BC19"/>
  <c r="BC27"/>
  <c r="BC25"/>
  <c r="BC26"/>
  <c r="BC32"/>
  <c r="BC34"/>
  <c r="BC73"/>
  <c r="BC63"/>
  <c r="BC80"/>
  <c r="BC52"/>
  <c r="BC55"/>
  <c r="BC48"/>
  <c r="BC84"/>
  <c r="BC82"/>
  <c r="BC85"/>
  <c r="BC90"/>
  <c r="BC95"/>
  <c r="BC101"/>
  <c r="BC123"/>
  <c r="BC117"/>
  <c r="BC116"/>
  <c r="BC102"/>
  <c r="BC109"/>
  <c r="BC114"/>
  <c r="BC97"/>
  <c r="BC112"/>
  <c r="BC98"/>
  <c r="BC107"/>
  <c r="BC94"/>
  <c r="BC111"/>
  <c r="BC115"/>
  <c r="BC106"/>
  <c r="BC118"/>
  <c r="BC127"/>
  <c r="BC134"/>
  <c r="BC143"/>
  <c r="BC132"/>
  <c r="BC133"/>
  <c r="BC139"/>
  <c r="BC141"/>
  <c r="BC140"/>
  <c r="BC138"/>
  <c r="BC137"/>
  <c r="BC142"/>
  <c r="BC144"/>
  <c r="BC172"/>
  <c r="BC170"/>
  <c r="BC161"/>
  <c r="BC174"/>
  <c r="BC164"/>
  <c r="BC167"/>
  <c r="BC165"/>
  <c r="BC157"/>
  <c r="BC147"/>
  <c r="BC148"/>
  <c r="BC162"/>
  <c r="BC166"/>
  <c r="BC151"/>
  <c r="BC155"/>
  <c r="BC159"/>
  <c r="BC176"/>
  <c r="BD12"/>
  <c r="BD15"/>
  <c r="BD30"/>
  <c r="BD14"/>
  <c r="BD17"/>
  <c r="BD13"/>
  <c r="BD18"/>
  <c r="BD9"/>
  <c r="BD24"/>
  <c r="BD19"/>
  <c r="BD27"/>
  <c r="BD25"/>
  <c r="BD26"/>
  <c r="BD32"/>
  <c r="BD34"/>
  <c r="BD73"/>
  <c r="BD63"/>
  <c r="BD80"/>
  <c r="BD52"/>
  <c r="BD55"/>
  <c r="BD48"/>
  <c r="BD84"/>
  <c r="BD82"/>
  <c r="BD85"/>
  <c r="BD90"/>
  <c r="BD95"/>
  <c r="BD101"/>
  <c r="BD123"/>
  <c r="BD117"/>
  <c r="BD116"/>
  <c r="BD102"/>
  <c r="BD109"/>
  <c r="BD114"/>
  <c r="BD97"/>
  <c r="BD112"/>
  <c r="BD98"/>
  <c r="BD107"/>
  <c r="BD94"/>
  <c r="BD111"/>
  <c r="BD115"/>
  <c r="BD106"/>
  <c r="BD118"/>
  <c r="BD127"/>
  <c r="BD134"/>
  <c r="BD143"/>
  <c r="BD132"/>
  <c r="BD133"/>
  <c r="BD139"/>
  <c r="BD141"/>
  <c r="BD140"/>
  <c r="BD138"/>
  <c r="BD137"/>
  <c r="BD142"/>
  <c r="BD144"/>
  <c r="BD172"/>
  <c r="BD170"/>
  <c r="BD161"/>
  <c r="BD174"/>
  <c r="BD164"/>
  <c r="BD167"/>
  <c r="BD165"/>
  <c r="BD157"/>
  <c r="BD147"/>
  <c r="BD148"/>
  <c r="BD162"/>
  <c r="BD166"/>
  <c r="BD151"/>
  <c r="BD155"/>
  <c r="BD159"/>
  <c r="BD176"/>
  <c r="BE12"/>
  <c r="BE15"/>
  <c r="BE30"/>
  <c r="BE14"/>
  <c r="BE17"/>
  <c r="BE13"/>
  <c r="BE18"/>
  <c r="BE9"/>
  <c r="BE24"/>
  <c r="BE19"/>
  <c r="BE27"/>
  <c r="BE25"/>
  <c r="BE26"/>
  <c r="BE32"/>
  <c r="BE34"/>
  <c r="BE73"/>
  <c r="BE63"/>
  <c r="BE80"/>
  <c r="BE52"/>
  <c r="BE55"/>
  <c r="BE48"/>
  <c r="BE84"/>
  <c r="BE82"/>
  <c r="BE85"/>
  <c r="BE90"/>
  <c r="BE95"/>
  <c r="BE101"/>
  <c r="BE123"/>
  <c r="BE117"/>
  <c r="BE116"/>
  <c r="BE102"/>
  <c r="BE109"/>
  <c r="BE114"/>
  <c r="BE97"/>
  <c r="BE112"/>
  <c r="BE98"/>
  <c r="BE107"/>
  <c r="BE94"/>
  <c r="BE111"/>
  <c r="BE115"/>
  <c r="BE106"/>
  <c r="BE118"/>
  <c r="BE127"/>
  <c r="BE134"/>
  <c r="BE143"/>
  <c r="BE132"/>
  <c r="BE133"/>
  <c r="BE139"/>
  <c r="BE141"/>
  <c r="BE140"/>
  <c r="BE138"/>
  <c r="BE137"/>
  <c r="BE142"/>
  <c r="BE144"/>
  <c r="BE172"/>
  <c r="BE170"/>
  <c r="BE161"/>
  <c r="BE174"/>
  <c r="BE164"/>
  <c r="BE167"/>
  <c r="BE165"/>
  <c r="BE157"/>
  <c r="BE147"/>
  <c r="BE148"/>
  <c r="BE162"/>
  <c r="BE166"/>
  <c r="BE151"/>
  <c r="BE155"/>
  <c r="BE159"/>
  <c r="BE176"/>
  <c r="BF12"/>
  <c r="BF15"/>
  <c r="BF30"/>
  <c r="BF14"/>
  <c r="BF17"/>
  <c r="BF13"/>
  <c r="BF18"/>
  <c r="BF9"/>
  <c r="BF24"/>
  <c r="BF19"/>
  <c r="BF27"/>
  <c r="BF25"/>
  <c r="BF26"/>
  <c r="BF32"/>
  <c r="BF34"/>
  <c r="BF73"/>
  <c r="BF63"/>
  <c r="BF80"/>
  <c r="BF52"/>
  <c r="BF55"/>
  <c r="BF48"/>
  <c r="BF84"/>
  <c r="BF82"/>
  <c r="BF85"/>
  <c r="BF90"/>
  <c r="BF95"/>
  <c r="BF101"/>
  <c r="BF123"/>
  <c r="BF117"/>
  <c r="BF116"/>
  <c r="BF102"/>
  <c r="BF109"/>
  <c r="BF114"/>
  <c r="BF97"/>
  <c r="BF112"/>
  <c r="BF98"/>
  <c r="BF107"/>
  <c r="BF94"/>
  <c r="BF111"/>
  <c r="BF115"/>
  <c r="BF106"/>
  <c r="BF118"/>
  <c r="BF127"/>
  <c r="BF134"/>
  <c r="BF143"/>
  <c r="BF132"/>
  <c r="BF133"/>
  <c r="BF139"/>
  <c r="BF141"/>
  <c r="BF140"/>
  <c r="BF138"/>
  <c r="BF137"/>
  <c r="BF142"/>
  <c r="BF144"/>
  <c r="BF172"/>
  <c r="BF170"/>
  <c r="BF161"/>
  <c r="BF174"/>
  <c r="BF164"/>
  <c r="BF167"/>
  <c r="BF165"/>
  <c r="BF157"/>
  <c r="BF147"/>
  <c r="BF148"/>
  <c r="BF162"/>
  <c r="BF166"/>
  <c r="BF151"/>
  <c r="BF155"/>
  <c r="BF159"/>
  <c r="BF176"/>
  <c r="BG12"/>
  <c r="BG15"/>
  <c r="BG30"/>
  <c r="BG14"/>
  <c r="BG17"/>
  <c r="BG13"/>
  <c r="BG18"/>
  <c r="BG9"/>
  <c r="BG24"/>
  <c r="BG19"/>
  <c r="BG27"/>
  <c r="BG25"/>
  <c r="BG26"/>
  <c r="BG32"/>
  <c r="BG34"/>
  <c r="BG73"/>
  <c r="BG63"/>
  <c r="BG80"/>
  <c r="BG52"/>
  <c r="BG55"/>
  <c r="BG48"/>
  <c r="BG84"/>
  <c r="BG82"/>
  <c r="BG85"/>
  <c r="BG90"/>
  <c r="BG95"/>
  <c r="BG101"/>
  <c r="BG123"/>
  <c r="BG117"/>
  <c r="BG116"/>
  <c r="BG102"/>
  <c r="BG109"/>
  <c r="BG114"/>
  <c r="BG97"/>
  <c r="BG112"/>
  <c r="BG98"/>
  <c r="BG107"/>
  <c r="BG94"/>
  <c r="BG111"/>
  <c r="BG115"/>
  <c r="BG106"/>
  <c r="BG118"/>
  <c r="BG127"/>
  <c r="BG134"/>
  <c r="BG143"/>
  <c r="BG132"/>
  <c r="BG133"/>
  <c r="BG139"/>
  <c r="BG141"/>
  <c r="BG140"/>
  <c r="BG138"/>
  <c r="BG137"/>
  <c r="BG142"/>
  <c r="BG144"/>
  <c r="BG172"/>
  <c r="BG170"/>
  <c r="BG161"/>
  <c r="BG174"/>
  <c r="BG164"/>
  <c r="BG167"/>
  <c r="BG165"/>
  <c r="BG157"/>
  <c r="BG147"/>
  <c r="BG148"/>
  <c r="BG162"/>
  <c r="BG166"/>
  <c r="BG151"/>
  <c r="BG155"/>
  <c r="BG159"/>
  <c r="BG176"/>
  <c r="BH12"/>
  <c r="BH15"/>
  <c r="BH30"/>
  <c r="BH14"/>
  <c r="BH17"/>
  <c r="BH13"/>
  <c r="BH18"/>
  <c r="BH9"/>
  <c r="BH24"/>
  <c r="BH19"/>
  <c r="BH27"/>
  <c r="BH25"/>
  <c r="BH26"/>
  <c r="BH32"/>
  <c r="BH34"/>
  <c r="BH73"/>
  <c r="BH63"/>
  <c r="BH80"/>
  <c r="BH52"/>
  <c r="BH55"/>
  <c r="BH48"/>
  <c r="BH84"/>
  <c r="BH82"/>
  <c r="BH85"/>
  <c r="BH90"/>
  <c r="BH95"/>
  <c r="BH101"/>
  <c r="BH123"/>
  <c r="BH117"/>
  <c r="BH116"/>
  <c r="BH102"/>
  <c r="BH109"/>
  <c r="BH114"/>
  <c r="BH97"/>
  <c r="BH112"/>
  <c r="BH98"/>
  <c r="BH107"/>
  <c r="BH94"/>
  <c r="BH111"/>
  <c r="BH115"/>
  <c r="BH106"/>
  <c r="BH118"/>
  <c r="BH127"/>
  <c r="BH134"/>
  <c r="BH143"/>
  <c r="BH132"/>
  <c r="BH133"/>
  <c r="BH139"/>
  <c r="BH141"/>
  <c r="BH140"/>
  <c r="BH138"/>
  <c r="BH137"/>
  <c r="BH142"/>
  <c r="BH144"/>
  <c r="BH172"/>
  <c r="BH170"/>
  <c r="BH161"/>
  <c r="BH174"/>
  <c r="BH164"/>
  <c r="BH167"/>
  <c r="BH165"/>
  <c r="BH157"/>
  <c r="BH147"/>
  <c r="BH148"/>
  <c r="BH162"/>
  <c r="BH166"/>
  <c r="BH151"/>
  <c r="BH155"/>
  <c r="BH159"/>
  <c r="BH176"/>
  <c r="BI12"/>
  <c r="BI15"/>
  <c r="BI30"/>
  <c r="BI14"/>
  <c r="BI17"/>
  <c r="BI13"/>
  <c r="BI18"/>
  <c r="BI9"/>
  <c r="BI24"/>
  <c r="BI19"/>
  <c r="BI27"/>
  <c r="BI25"/>
  <c r="BI26"/>
  <c r="BI32"/>
  <c r="BI34"/>
  <c r="BI73"/>
  <c r="BI63"/>
  <c r="BI80"/>
  <c r="BI52"/>
  <c r="BI55"/>
  <c r="BI48"/>
  <c r="BI84"/>
  <c r="BI82"/>
  <c r="BI85"/>
  <c r="BI90"/>
  <c r="BI95"/>
  <c r="BI101"/>
  <c r="BI123"/>
  <c r="BI117"/>
  <c r="BI116"/>
  <c r="BI102"/>
  <c r="BI109"/>
  <c r="BI114"/>
  <c r="BI97"/>
  <c r="BI112"/>
  <c r="BI98"/>
  <c r="BI107"/>
  <c r="BI94"/>
  <c r="BI111"/>
  <c r="BI115"/>
  <c r="BI106"/>
  <c r="BI118"/>
  <c r="BI127"/>
  <c r="BI134"/>
  <c r="BI143"/>
  <c r="BI132"/>
  <c r="BI133"/>
  <c r="BI139"/>
  <c r="BI141"/>
  <c r="BI140"/>
  <c r="BI138"/>
  <c r="BI137"/>
  <c r="BI142"/>
  <c r="BI144"/>
  <c r="BI172"/>
  <c r="BI170"/>
  <c r="BI161"/>
  <c r="BI174"/>
  <c r="BI164"/>
  <c r="BI167"/>
  <c r="BI165"/>
  <c r="BI157"/>
  <c r="BI147"/>
  <c r="BI148"/>
  <c r="BI162"/>
  <c r="BI166"/>
  <c r="BI151"/>
  <c r="BI155"/>
  <c r="BI159"/>
  <c r="BI176"/>
  <c r="BJ12"/>
  <c r="BJ15"/>
  <c r="BJ30"/>
  <c r="BJ14"/>
  <c r="BJ17"/>
  <c r="BJ13"/>
  <c r="BJ18"/>
  <c r="BJ9"/>
  <c r="BJ24"/>
  <c r="BJ19"/>
  <c r="BJ27"/>
  <c r="BJ25"/>
  <c r="BJ26"/>
  <c r="BJ32"/>
  <c r="BJ34"/>
  <c r="BJ73"/>
  <c r="BJ63"/>
  <c r="BJ80"/>
  <c r="BJ52"/>
  <c r="BJ55"/>
  <c r="BJ48"/>
  <c r="BJ84"/>
  <c r="BJ82"/>
  <c r="BJ85"/>
  <c r="BJ90"/>
  <c r="BJ95"/>
  <c r="BJ101"/>
  <c r="BJ123"/>
  <c r="BJ117"/>
  <c r="BJ116"/>
  <c r="BJ102"/>
  <c r="BJ109"/>
  <c r="BJ114"/>
  <c r="BJ97"/>
  <c r="BJ112"/>
  <c r="BJ98"/>
  <c r="BJ107"/>
  <c r="BJ94"/>
  <c r="BJ111"/>
  <c r="BJ115"/>
  <c r="BJ106"/>
  <c r="BJ118"/>
  <c r="BJ127"/>
  <c r="BJ134"/>
  <c r="BJ143"/>
  <c r="BJ132"/>
  <c r="BJ133"/>
  <c r="BJ139"/>
  <c r="BJ141"/>
  <c r="BJ140"/>
  <c r="BJ138"/>
  <c r="BJ137"/>
  <c r="BJ142"/>
  <c r="BJ144"/>
  <c r="BJ172"/>
  <c r="BJ170"/>
  <c r="BJ161"/>
  <c r="BJ174"/>
  <c r="BJ164"/>
  <c r="BJ167"/>
  <c r="BJ165"/>
  <c r="BJ157"/>
  <c r="BJ147"/>
  <c r="BJ148"/>
  <c r="BJ162"/>
  <c r="BJ166"/>
  <c r="BJ151"/>
  <c r="BJ155"/>
  <c r="BJ159"/>
  <c r="BJ176"/>
  <c r="BK12"/>
  <c r="BK15"/>
  <c r="BK30"/>
  <c r="BK14"/>
  <c r="BK17"/>
  <c r="BK13"/>
  <c r="BK18"/>
  <c r="BK9"/>
  <c r="BK24"/>
  <c r="BK19"/>
  <c r="BK27"/>
  <c r="BK25"/>
  <c r="BK26"/>
  <c r="BK32"/>
  <c r="BK34"/>
  <c r="BK73"/>
  <c r="BK63"/>
  <c r="BK80"/>
  <c r="BK52"/>
  <c r="BK55"/>
  <c r="BK48"/>
  <c r="BK84"/>
  <c r="BK82"/>
  <c r="BK85"/>
  <c r="BK90"/>
  <c r="BK95"/>
  <c r="BK101"/>
  <c r="BK123"/>
  <c r="BK117"/>
  <c r="BK116"/>
  <c r="BK102"/>
  <c r="BK109"/>
  <c r="BK114"/>
  <c r="BK97"/>
  <c r="BK112"/>
  <c r="BK98"/>
  <c r="BK107"/>
  <c r="BK94"/>
  <c r="BK111"/>
  <c r="BK115"/>
  <c r="BK106"/>
  <c r="BK118"/>
  <c r="BK127"/>
  <c r="BK134"/>
  <c r="BK143"/>
  <c r="BK132"/>
  <c r="BK133"/>
  <c r="BK139"/>
  <c r="BK141"/>
  <c r="BK140"/>
  <c r="BK138"/>
  <c r="BK137"/>
  <c r="BK142"/>
  <c r="BK144"/>
  <c r="BK172"/>
  <c r="BK170"/>
  <c r="BK161"/>
  <c r="BK174"/>
  <c r="BK164"/>
  <c r="BK167"/>
  <c r="BK165"/>
  <c r="BK157"/>
  <c r="BK147"/>
  <c r="BK148"/>
  <c r="BK162"/>
  <c r="BK166"/>
  <c r="BK151"/>
  <c r="BK155"/>
  <c r="BK159"/>
  <c r="BK176"/>
  <c r="BL12"/>
  <c r="BL15"/>
  <c r="BL30"/>
  <c r="BL14"/>
  <c r="BL17"/>
  <c r="BL13"/>
  <c r="BL18"/>
  <c r="BL9"/>
  <c r="BL24"/>
  <c r="BL19"/>
  <c r="BL27"/>
  <c r="BL25"/>
  <c r="BL26"/>
  <c r="BL32"/>
  <c r="BL34"/>
  <c r="BL73"/>
  <c r="BL63"/>
  <c r="BL80"/>
  <c r="BL52"/>
  <c r="BL55"/>
  <c r="BL48"/>
  <c r="BL84"/>
  <c r="BL82"/>
  <c r="BL85"/>
  <c r="BL90"/>
  <c r="BL95"/>
  <c r="BL101"/>
  <c r="BL123"/>
  <c r="BL117"/>
  <c r="BL116"/>
  <c r="BL102"/>
  <c r="BL109"/>
  <c r="BL114"/>
  <c r="BL97"/>
  <c r="BL112"/>
  <c r="BL98"/>
  <c r="BL107"/>
  <c r="BL94"/>
  <c r="BL111"/>
  <c r="BL115"/>
  <c r="BL106"/>
  <c r="BL118"/>
  <c r="BL127"/>
  <c r="BL134"/>
  <c r="BL143"/>
  <c r="BL132"/>
  <c r="BL133"/>
  <c r="BL139"/>
  <c r="BL141"/>
  <c r="BL140"/>
  <c r="BL138"/>
  <c r="BL137"/>
  <c r="BL142"/>
  <c r="BL144"/>
  <c r="BL172"/>
  <c r="BL170"/>
  <c r="BL161"/>
  <c r="BL174"/>
  <c r="BL164"/>
  <c r="BL167"/>
  <c r="BL165"/>
  <c r="BL157"/>
  <c r="BL147"/>
  <c r="BL148"/>
  <c r="BL162"/>
  <c r="BL166"/>
  <c r="BL151"/>
  <c r="BL155"/>
  <c r="BL159"/>
  <c r="BL176"/>
  <c r="BM12"/>
  <c r="BM15"/>
  <c r="BM30"/>
  <c r="BM14"/>
  <c r="BM17"/>
  <c r="BM13"/>
  <c r="BM18"/>
  <c r="BM9"/>
  <c r="BM24"/>
  <c r="BM19"/>
  <c r="BM27"/>
  <c r="BM25"/>
  <c r="BM26"/>
  <c r="BM32"/>
  <c r="BM34"/>
  <c r="BM73"/>
  <c r="BM63"/>
  <c r="BM80"/>
  <c r="BM52"/>
  <c r="BM55"/>
  <c r="BM48"/>
  <c r="BM84"/>
  <c r="BM82"/>
  <c r="BM85"/>
  <c r="BM90"/>
  <c r="BM95"/>
  <c r="BM101"/>
  <c r="BM123"/>
  <c r="BM117"/>
  <c r="BM116"/>
  <c r="BM102"/>
  <c r="BM109"/>
  <c r="BM114"/>
  <c r="BM97"/>
  <c r="BM112"/>
  <c r="BM98"/>
  <c r="BM107"/>
  <c r="BM94"/>
  <c r="BM111"/>
  <c r="BM115"/>
  <c r="BM106"/>
  <c r="BM118"/>
  <c r="BM127"/>
  <c r="BM134"/>
  <c r="BM143"/>
  <c r="BM132"/>
  <c r="BM133"/>
  <c r="BM139"/>
  <c r="BM141"/>
  <c r="BM140"/>
  <c r="BM138"/>
  <c r="BM137"/>
  <c r="BM142"/>
  <c r="BM144"/>
  <c r="BM172"/>
  <c r="BM170"/>
  <c r="BM161"/>
  <c r="BM174"/>
  <c r="BM164"/>
  <c r="BM167"/>
  <c r="BM165"/>
  <c r="BM157"/>
  <c r="BM147"/>
  <c r="BM148"/>
  <c r="BM162"/>
  <c r="BM166"/>
  <c r="BM151"/>
  <c r="BM155"/>
  <c r="BM159"/>
  <c r="BM176"/>
  <c r="BN12"/>
  <c r="BN15"/>
  <c r="BN30"/>
  <c r="BN14"/>
  <c r="BN17"/>
  <c r="BN13"/>
  <c r="BN18"/>
  <c r="BN9"/>
  <c r="BN24"/>
  <c r="BN19"/>
  <c r="BN27"/>
  <c r="BN25"/>
  <c r="BN26"/>
  <c r="BN32"/>
  <c r="BN34"/>
  <c r="BN73"/>
  <c r="BN63"/>
  <c r="BN80"/>
  <c r="BN52"/>
  <c r="BN55"/>
  <c r="BN48"/>
  <c r="BN84"/>
  <c r="BN82"/>
  <c r="BN85"/>
  <c r="BN90"/>
  <c r="BN95"/>
  <c r="BN101"/>
  <c r="BN123"/>
  <c r="BN117"/>
  <c r="BN116"/>
  <c r="BN102"/>
  <c r="BN109"/>
  <c r="BN114"/>
  <c r="BN97"/>
  <c r="BN112"/>
  <c r="BN98"/>
  <c r="BN107"/>
  <c r="BN94"/>
  <c r="BN111"/>
  <c r="BN115"/>
  <c r="BN106"/>
  <c r="BN118"/>
  <c r="BN127"/>
  <c r="BN134"/>
  <c r="BN143"/>
  <c r="BN132"/>
  <c r="BN133"/>
  <c r="BN139"/>
  <c r="BN141"/>
  <c r="BN140"/>
  <c r="BN138"/>
  <c r="BN137"/>
  <c r="BN142"/>
  <c r="BN144"/>
  <c r="BN172"/>
  <c r="BN170"/>
  <c r="BN161"/>
  <c r="BN174"/>
  <c r="BN164"/>
  <c r="BN167"/>
  <c r="BN165"/>
  <c r="BN157"/>
  <c r="BN147"/>
  <c r="BN148"/>
  <c r="BN162"/>
  <c r="BN166"/>
  <c r="BN151"/>
  <c r="BN155"/>
  <c r="BN159"/>
  <c r="BN176"/>
  <c r="BO12"/>
  <c r="BO15"/>
  <c r="BO30"/>
  <c r="BO14"/>
  <c r="BO17"/>
  <c r="BO13"/>
  <c r="BO18"/>
  <c r="BO9"/>
  <c r="BO24"/>
  <c r="BO19"/>
  <c r="BO27"/>
  <c r="BO25"/>
  <c r="BO26"/>
  <c r="BO32"/>
  <c r="BO34"/>
  <c r="BO73"/>
  <c r="BO63"/>
  <c r="BO80"/>
  <c r="BO52"/>
  <c r="BO55"/>
  <c r="BO48"/>
  <c r="BO84"/>
  <c r="BO82"/>
  <c r="BO85"/>
  <c r="BO90"/>
  <c r="BO95"/>
  <c r="BO101"/>
  <c r="BO123"/>
  <c r="BO117"/>
  <c r="BO116"/>
  <c r="BO102"/>
  <c r="BO109"/>
  <c r="BO114"/>
  <c r="BO97"/>
  <c r="BO112"/>
  <c r="BO98"/>
  <c r="BO107"/>
  <c r="BO94"/>
  <c r="BO111"/>
  <c r="BO115"/>
  <c r="BO106"/>
  <c r="BO118"/>
  <c r="BO127"/>
  <c r="BO134"/>
  <c r="BO143"/>
  <c r="BO132"/>
  <c r="BO133"/>
  <c r="BO139"/>
  <c r="BO141"/>
  <c r="BO140"/>
  <c r="BO138"/>
  <c r="BO137"/>
  <c r="BO142"/>
  <c r="BO144"/>
  <c r="BO172"/>
  <c r="BO170"/>
  <c r="BO161"/>
  <c r="BO174"/>
  <c r="BO164"/>
  <c r="BO167"/>
  <c r="BO165"/>
  <c r="BO157"/>
  <c r="BO147"/>
  <c r="BO148"/>
  <c r="BO162"/>
  <c r="BO166"/>
  <c r="BO151"/>
  <c r="BO155"/>
  <c r="BO159"/>
  <c r="BO176"/>
  <c r="E176"/>
  <c r="P196"/>
  <c r="B196"/>
  <c r="C185"/>
  <c r="E185"/>
  <c r="E186"/>
  <c r="E187"/>
  <c r="E188"/>
  <c r="E189"/>
  <c r="E190"/>
  <c r="E191"/>
  <c r="E192"/>
  <c r="E193"/>
  <c r="E194"/>
  <c r="E196"/>
  <c r="I185"/>
  <c r="K185"/>
  <c r="M185"/>
  <c r="C186"/>
  <c r="I186"/>
  <c r="K186"/>
  <c r="M186"/>
  <c r="C187"/>
  <c r="I187"/>
  <c r="K187"/>
  <c r="M187"/>
  <c r="C188"/>
  <c r="I188"/>
  <c r="K188"/>
  <c r="M188"/>
  <c r="C189"/>
  <c r="I189"/>
  <c r="K189"/>
  <c r="M189"/>
  <c r="C190"/>
  <c r="I190"/>
  <c r="K190"/>
  <c r="M190"/>
  <c r="C191"/>
  <c r="I191"/>
  <c r="K191"/>
  <c r="M191"/>
  <c r="C192"/>
  <c r="I192"/>
  <c r="K192"/>
  <c r="M192"/>
  <c r="C193"/>
  <c r="I193"/>
  <c r="K193"/>
  <c r="M193"/>
  <c r="C194"/>
  <c r="I194"/>
  <c r="K194"/>
  <c r="M194"/>
  <c r="M196"/>
  <c r="O185"/>
  <c r="O186"/>
  <c r="O187"/>
  <c r="O188"/>
  <c r="O189"/>
  <c r="O190"/>
  <c r="O191"/>
  <c r="O192"/>
  <c r="O193"/>
  <c r="O194"/>
  <c r="O196"/>
  <c r="K196"/>
  <c r="I196"/>
  <c r="C196"/>
  <c r="I195"/>
  <c r="AO262" i="25"/>
  <c r="AO263"/>
  <c r="AO264"/>
  <c r="AO265"/>
  <c r="AO266"/>
  <c r="AO267"/>
  <c r="AO270"/>
  <c r="AO271"/>
  <c r="AO272"/>
  <c r="AO273"/>
  <c r="AO274"/>
  <c r="AO275"/>
  <c r="AO276"/>
  <c r="AO277"/>
  <c r="AO278"/>
  <c r="AO279"/>
  <c r="AO280"/>
  <c r="AO281"/>
  <c r="AO282"/>
  <c r="AO283"/>
  <c r="AO284"/>
  <c r="AO285"/>
  <c r="AO286"/>
  <c r="AO287"/>
  <c r="AO288"/>
  <c r="AO289"/>
  <c r="AO290"/>
  <c r="AO291"/>
  <c r="AO294"/>
  <c r="AN262"/>
  <c r="AN263"/>
  <c r="AN264"/>
  <c r="AN265"/>
  <c r="AN266"/>
  <c r="AN267"/>
  <c r="AN270"/>
  <c r="AN271"/>
  <c r="AN272"/>
  <c r="AN273"/>
  <c r="AN274"/>
  <c r="AN275"/>
  <c r="AN276"/>
  <c r="AN277"/>
  <c r="AN278"/>
  <c r="AN279"/>
  <c r="AN280"/>
  <c r="AN281"/>
  <c r="AN282"/>
  <c r="AN283"/>
  <c r="AN284"/>
  <c r="AN285"/>
  <c r="AN286"/>
  <c r="AN287"/>
  <c r="AN288"/>
  <c r="AN289"/>
  <c r="AN290"/>
  <c r="AN291"/>
  <c r="AN294"/>
  <c r="AM262"/>
  <c r="AM263"/>
  <c r="AM264"/>
  <c r="AM265"/>
  <c r="AM266"/>
  <c r="AM267"/>
  <c r="AM270"/>
  <c r="AM271"/>
  <c r="AM272"/>
  <c r="AM273"/>
  <c r="AM274"/>
  <c r="AM275"/>
  <c r="AM276"/>
  <c r="AM277"/>
  <c r="AM278"/>
  <c r="AM279"/>
  <c r="AM280"/>
  <c r="AM281"/>
  <c r="AM282"/>
  <c r="AM283"/>
  <c r="AM284"/>
  <c r="AM285"/>
  <c r="AM286"/>
  <c r="AM287"/>
  <c r="AM288"/>
  <c r="AM289"/>
  <c r="AM290"/>
  <c r="AM291"/>
  <c r="AM294"/>
  <c r="AL262"/>
  <c r="AL263"/>
  <c r="AL264"/>
  <c r="AL265"/>
  <c r="AL266"/>
  <c r="AL267"/>
  <c r="AL270"/>
  <c r="AL271"/>
  <c r="AL272"/>
  <c r="AL273"/>
  <c r="AL274"/>
  <c r="AL275"/>
  <c r="AL276"/>
  <c r="AL277"/>
  <c r="AL278"/>
  <c r="AL279"/>
  <c r="AL280"/>
  <c r="AL281"/>
  <c r="AL282"/>
  <c r="AL283"/>
  <c r="AL284"/>
  <c r="AL285"/>
  <c r="AL286"/>
  <c r="AL287"/>
  <c r="AL288"/>
  <c r="AL289"/>
  <c r="AL290"/>
  <c r="AL291"/>
  <c r="AL294"/>
  <c r="AF294"/>
  <c r="AE262"/>
  <c r="AE263"/>
  <c r="AE264"/>
  <c r="AE265"/>
  <c r="AE266"/>
  <c r="AE267"/>
  <c r="AE270"/>
  <c r="AE271"/>
  <c r="AE272"/>
  <c r="AE273"/>
  <c r="AE274"/>
  <c r="AE275"/>
  <c r="AE276"/>
  <c r="AE277"/>
  <c r="AE278"/>
  <c r="AE279"/>
  <c r="AE280"/>
  <c r="AE281"/>
  <c r="AE282"/>
  <c r="AE283"/>
  <c r="AE284"/>
  <c r="AE285"/>
  <c r="AE286"/>
  <c r="AE287"/>
  <c r="AE288"/>
  <c r="AE289"/>
  <c r="AE290"/>
  <c r="AE291"/>
  <c r="AE294"/>
  <c r="AD262"/>
  <c r="AD263"/>
  <c r="AD264"/>
  <c r="AD265"/>
  <c r="AD266"/>
  <c r="AD267"/>
  <c r="AD270"/>
  <c r="AD271"/>
  <c r="AD272"/>
  <c r="AD274"/>
  <c r="AD275"/>
  <c r="AD276"/>
  <c r="AD277"/>
  <c r="AD278"/>
  <c r="AD279"/>
  <c r="AD280"/>
  <c r="AD281"/>
  <c r="AD282"/>
  <c r="AD283"/>
  <c r="AD284"/>
  <c r="AD285"/>
  <c r="AD286"/>
  <c r="AD287"/>
  <c r="AD288"/>
  <c r="AD289"/>
  <c r="AD290"/>
  <c r="AD291"/>
  <c r="AD294"/>
  <c r="S262"/>
  <c r="J262"/>
  <c r="S263"/>
  <c r="J263"/>
  <c r="S264"/>
  <c r="J264"/>
  <c r="S265"/>
  <c r="J265"/>
  <c r="S266"/>
  <c r="J266"/>
  <c r="S267"/>
  <c r="J267"/>
  <c r="S270"/>
  <c r="J270"/>
  <c r="S271"/>
  <c r="J271"/>
  <c r="S272"/>
  <c r="J272"/>
  <c r="S273"/>
  <c r="J273"/>
  <c r="S274"/>
  <c r="J274"/>
  <c r="S275"/>
  <c r="J275"/>
  <c r="S276"/>
  <c r="J276"/>
  <c r="S277"/>
  <c r="J277"/>
  <c r="S278"/>
  <c r="J278"/>
  <c r="S279"/>
  <c r="J279"/>
  <c r="S280"/>
  <c r="J280"/>
  <c r="S281"/>
  <c r="J281"/>
  <c r="S282"/>
  <c r="J282"/>
  <c r="S283"/>
  <c r="J283"/>
  <c r="S284"/>
  <c r="J284"/>
  <c r="S285"/>
  <c r="J285"/>
  <c r="S286"/>
  <c r="J286"/>
  <c r="S287"/>
  <c r="J287"/>
  <c r="S288"/>
  <c r="J288"/>
  <c r="S289"/>
  <c r="J289"/>
  <c r="S290"/>
  <c r="J290"/>
  <c r="S291"/>
  <c r="J291"/>
  <c r="J294"/>
  <c r="BC262"/>
  <c r="BD262"/>
  <c r="BE262"/>
  <c r="BF262"/>
  <c r="BG262"/>
  <c r="BH262"/>
  <c r="BI262"/>
  <c r="BJ262"/>
  <c r="BK262"/>
  <c r="BL262"/>
  <c r="BM262"/>
  <c r="BN262"/>
  <c r="BO262"/>
  <c r="BC263"/>
  <c r="BD263"/>
  <c r="BE263"/>
  <c r="BF263"/>
  <c r="BG263"/>
  <c r="BH263"/>
  <c r="BI263"/>
  <c r="BJ263"/>
  <c r="BK263"/>
  <c r="BL263"/>
  <c r="BM263"/>
  <c r="BN263"/>
  <c r="BO263"/>
  <c r="BC264"/>
  <c r="BD264"/>
  <c r="BE264"/>
  <c r="BF264"/>
  <c r="BG264"/>
  <c r="BH264"/>
  <c r="BI264"/>
  <c r="BJ264"/>
  <c r="BK264"/>
  <c r="BL264"/>
  <c r="BM264"/>
  <c r="BN264"/>
  <c r="BO264"/>
  <c r="BC265"/>
  <c r="BD265"/>
  <c r="BE265"/>
  <c r="BF265"/>
  <c r="BG265"/>
  <c r="BH265"/>
  <c r="BI265"/>
  <c r="BJ265"/>
  <c r="BK265"/>
  <c r="BL265"/>
  <c r="BM265"/>
  <c r="BN265"/>
  <c r="BO265"/>
  <c r="BC266"/>
  <c r="BD266"/>
  <c r="BE266"/>
  <c r="BF266"/>
  <c r="BG266"/>
  <c r="BH266"/>
  <c r="BI266"/>
  <c r="BJ266"/>
  <c r="BK266"/>
  <c r="BL266"/>
  <c r="BM266"/>
  <c r="BN266"/>
  <c r="BO266"/>
  <c r="BC267"/>
  <c r="BD267"/>
  <c r="BE267"/>
  <c r="BF267"/>
  <c r="BG267"/>
  <c r="BH267"/>
  <c r="BI267"/>
  <c r="BJ267"/>
  <c r="BK267"/>
  <c r="BL267"/>
  <c r="BM267"/>
  <c r="BN267"/>
  <c r="BO267"/>
  <c r="BC270"/>
  <c r="BD270"/>
  <c r="BE270"/>
  <c r="BF270"/>
  <c r="BG270"/>
  <c r="BH270"/>
  <c r="BI270"/>
  <c r="BJ270"/>
  <c r="BK270"/>
  <c r="BL270"/>
  <c r="BM270"/>
  <c r="BN270"/>
  <c r="BO270"/>
  <c r="BC271"/>
  <c r="BD271"/>
  <c r="BE271"/>
  <c r="BF271"/>
  <c r="BG271"/>
  <c r="BH271"/>
  <c r="BI271"/>
  <c r="BJ271"/>
  <c r="BK271"/>
  <c r="BL271"/>
  <c r="BM271"/>
  <c r="BN271"/>
  <c r="BO271"/>
  <c r="BC272"/>
  <c r="BD272"/>
  <c r="BE272"/>
  <c r="BF272"/>
  <c r="BG272"/>
  <c r="BH272"/>
  <c r="BI272"/>
  <c r="BJ272"/>
  <c r="BK272"/>
  <c r="BL272"/>
  <c r="BM272"/>
  <c r="BN272"/>
  <c r="BO272"/>
  <c r="BC273"/>
  <c r="BD273"/>
  <c r="BE273"/>
  <c r="BF273"/>
  <c r="BG273"/>
  <c r="BH273"/>
  <c r="BI273"/>
  <c r="BJ273"/>
  <c r="BK273"/>
  <c r="BL273"/>
  <c r="BM273"/>
  <c r="BN273"/>
  <c r="BO273"/>
  <c r="BC274"/>
  <c r="BD274"/>
  <c r="BE274"/>
  <c r="BF274"/>
  <c r="BG274"/>
  <c r="BH274"/>
  <c r="BI274"/>
  <c r="BJ274"/>
  <c r="BK274"/>
  <c r="BL274"/>
  <c r="BM274"/>
  <c r="BN274"/>
  <c r="BO274"/>
  <c r="BC275"/>
  <c r="BD275"/>
  <c r="BE275"/>
  <c r="BF275"/>
  <c r="BG275"/>
  <c r="BH275"/>
  <c r="BI275"/>
  <c r="BJ275"/>
  <c r="BK275"/>
  <c r="BL275"/>
  <c r="BM275"/>
  <c r="BN275"/>
  <c r="BO275"/>
  <c r="BC276"/>
  <c r="BD276"/>
  <c r="BE276"/>
  <c r="BF276"/>
  <c r="BG276"/>
  <c r="BH276"/>
  <c r="BI276"/>
  <c r="BJ276"/>
  <c r="BK276"/>
  <c r="BL276"/>
  <c r="BM276"/>
  <c r="BN276"/>
  <c r="BO276"/>
  <c r="BC277"/>
  <c r="BD277"/>
  <c r="BE277"/>
  <c r="BF277"/>
  <c r="BG277"/>
  <c r="BH277"/>
  <c r="BI277"/>
  <c r="BJ277"/>
  <c r="BK277"/>
  <c r="BL277"/>
  <c r="BM277"/>
  <c r="BN277"/>
  <c r="BO277"/>
  <c r="BC278"/>
  <c r="BD278"/>
  <c r="BE278"/>
  <c r="BF278"/>
  <c r="BG278"/>
  <c r="BH278"/>
  <c r="BI278"/>
  <c r="BJ278"/>
  <c r="BK278"/>
  <c r="BL278"/>
  <c r="BM278"/>
  <c r="BN278"/>
  <c r="BO278"/>
  <c r="BC279"/>
  <c r="BD279"/>
  <c r="BE279"/>
  <c r="BF279"/>
  <c r="BG279"/>
  <c r="BH279"/>
  <c r="BI279"/>
  <c r="BJ279"/>
  <c r="BK279"/>
  <c r="BL279"/>
  <c r="BM279"/>
  <c r="BN279"/>
  <c r="BO279"/>
  <c r="BC280"/>
  <c r="BD280"/>
  <c r="BE280"/>
  <c r="BF280"/>
  <c r="BG280"/>
  <c r="BH280"/>
  <c r="BI280"/>
  <c r="BJ280"/>
  <c r="BK280"/>
  <c r="BL280"/>
  <c r="BM280"/>
  <c r="BN280"/>
  <c r="BO280"/>
  <c r="BC281"/>
  <c r="BD281"/>
  <c r="BE281"/>
  <c r="BF281"/>
  <c r="BG281"/>
  <c r="BH281"/>
  <c r="BI281"/>
  <c r="BJ281"/>
  <c r="BK281"/>
  <c r="BL281"/>
  <c r="BM281"/>
  <c r="BN281"/>
  <c r="BO281"/>
  <c r="BC282"/>
  <c r="BD282"/>
  <c r="BE282"/>
  <c r="BF282"/>
  <c r="BG282"/>
  <c r="BH282"/>
  <c r="BI282"/>
  <c r="BJ282"/>
  <c r="BK282"/>
  <c r="BL282"/>
  <c r="BM282"/>
  <c r="BN282"/>
  <c r="BO282"/>
  <c r="BC283"/>
  <c r="BD283"/>
  <c r="BE283"/>
  <c r="BF283"/>
  <c r="BG283"/>
  <c r="BH283"/>
  <c r="BI283"/>
  <c r="BJ283"/>
  <c r="BK283"/>
  <c r="BL283"/>
  <c r="BM283"/>
  <c r="BN283"/>
  <c r="BO283"/>
  <c r="BC284"/>
  <c r="BD284"/>
  <c r="BE284"/>
  <c r="BF284"/>
  <c r="BG284"/>
  <c r="BH284"/>
  <c r="BI284"/>
  <c r="BJ284"/>
  <c r="BK284"/>
  <c r="BL284"/>
  <c r="BM284"/>
  <c r="BN284"/>
  <c r="BO284"/>
  <c r="BC285"/>
  <c r="BD285"/>
  <c r="BE285"/>
  <c r="BF285"/>
  <c r="BG285"/>
  <c r="BH285"/>
  <c r="BI285"/>
  <c r="BJ285"/>
  <c r="BK285"/>
  <c r="BL285"/>
  <c r="BM285"/>
  <c r="BN285"/>
  <c r="BO285"/>
  <c r="BC286"/>
  <c r="BD286"/>
  <c r="BE286"/>
  <c r="BF286"/>
  <c r="BG286"/>
  <c r="BH286"/>
  <c r="BI286"/>
  <c r="BJ286"/>
  <c r="BK286"/>
  <c r="BL286"/>
  <c r="BM286"/>
  <c r="BN286"/>
  <c r="BO286"/>
  <c r="BC287"/>
  <c r="BD287"/>
  <c r="BE287"/>
  <c r="BF287"/>
  <c r="BG287"/>
  <c r="BH287"/>
  <c r="BI287"/>
  <c r="BJ287"/>
  <c r="BK287"/>
  <c r="BL287"/>
  <c r="BM287"/>
  <c r="BN287"/>
  <c r="BO287"/>
  <c r="BC288"/>
  <c r="BD288"/>
  <c r="BE288"/>
  <c r="BF288"/>
  <c r="BG288"/>
  <c r="BH288"/>
  <c r="BI288"/>
  <c r="BJ288"/>
  <c r="BK288"/>
  <c r="BL288"/>
  <c r="BM288"/>
  <c r="BN288"/>
  <c r="BO288"/>
  <c r="BC289"/>
  <c r="BD289"/>
  <c r="BE289"/>
  <c r="BF289"/>
  <c r="BG289"/>
  <c r="BH289"/>
  <c r="BI289"/>
  <c r="BJ289"/>
  <c r="BK289"/>
  <c r="BL289"/>
  <c r="BM289"/>
  <c r="BN289"/>
  <c r="BO289"/>
  <c r="BC290"/>
  <c r="BD290"/>
  <c r="BE290"/>
  <c r="BF290"/>
  <c r="BG290"/>
  <c r="BH290"/>
  <c r="BI290"/>
  <c r="BJ290"/>
  <c r="BK290"/>
  <c r="BL290"/>
  <c r="BM290"/>
  <c r="BN290"/>
  <c r="BO290"/>
  <c r="BC291"/>
  <c r="BD291"/>
  <c r="BE291"/>
  <c r="BF291"/>
  <c r="BG291"/>
  <c r="BH291"/>
  <c r="BI291"/>
  <c r="BJ291"/>
  <c r="BK291"/>
  <c r="BL291"/>
  <c r="BM291"/>
  <c r="BN291"/>
  <c r="BO291"/>
  <c r="BO293"/>
  <c r="BN293"/>
  <c r="BM293"/>
  <c r="BL293"/>
  <c r="BK293"/>
  <c r="BJ293"/>
  <c r="BI293"/>
  <c r="BH293"/>
  <c r="BG293"/>
  <c r="BF293"/>
  <c r="BE293"/>
  <c r="BD293"/>
  <c r="BC293"/>
  <c r="BB293"/>
  <c r="BA293"/>
  <c r="AZ293"/>
  <c r="AY293"/>
  <c r="AX293"/>
  <c r="AW293"/>
  <c r="AV293"/>
  <c r="AU293"/>
  <c r="AT293"/>
  <c r="AS293"/>
  <c r="AR293"/>
  <c r="AQ293"/>
  <c r="AP293"/>
  <c r="AO293"/>
  <c r="AN293"/>
  <c r="AM293"/>
  <c r="AL293"/>
  <c r="AK262"/>
  <c r="AK263"/>
  <c r="AK264"/>
  <c r="AK265"/>
  <c r="AK266"/>
  <c r="AK267"/>
  <c r="AK270"/>
  <c r="AK271"/>
  <c r="AK272"/>
  <c r="AK273"/>
  <c r="AK274"/>
  <c r="AK275"/>
  <c r="AK276"/>
  <c r="AK277"/>
  <c r="AK278"/>
  <c r="AK279"/>
  <c r="AK280"/>
  <c r="AK281"/>
  <c r="AK282"/>
  <c r="AK283"/>
  <c r="AK284"/>
  <c r="AK285"/>
  <c r="AK286"/>
  <c r="AK287"/>
  <c r="AK288"/>
  <c r="AK289"/>
  <c r="AK290"/>
  <c r="AK291"/>
  <c r="AK293"/>
  <c r="AJ262"/>
  <c r="AJ263"/>
  <c r="AJ264"/>
  <c r="AJ265"/>
  <c r="AJ266"/>
  <c r="AJ267"/>
  <c r="AJ270"/>
  <c r="AJ271"/>
  <c r="AJ272"/>
  <c r="AJ273"/>
  <c r="AJ274"/>
  <c r="AJ275"/>
  <c r="AJ276"/>
  <c r="AJ277"/>
  <c r="AJ278"/>
  <c r="AJ279"/>
  <c r="AJ280"/>
  <c r="AJ281"/>
  <c r="AJ282"/>
  <c r="AJ283"/>
  <c r="AJ284"/>
  <c r="AJ285"/>
  <c r="AJ286"/>
  <c r="AJ287"/>
  <c r="AJ288"/>
  <c r="AJ289"/>
  <c r="AJ290"/>
  <c r="AJ291"/>
  <c r="AJ293"/>
  <c r="AI262"/>
  <c r="AI263"/>
  <c r="AI264"/>
  <c r="AI265"/>
  <c r="AI266"/>
  <c r="AI267"/>
  <c r="AI270"/>
  <c r="AI271"/>
  <c r="AI272"/>
  <c r="AI273"/>
  <c r="AI274"/>
  <c r="AI275"/>
  <c r="AI276"/>
  <c r="AI277"/>
  <c r="AI278"/>
  <c r="AI279"/>
  <c r="AI280"/>
  <c r="AI281"/>
  <c r="AI282"/>
  <c r="AI283"/>
  <c r="AI284"/>
  <c r="AI285"/>
  <c r="AI286"/>
  <c r="AI287"/>
  <c r="AI288"/>
  <c r="AI289"/>
  <c r="AI290"/>
  <c r="AI291"/>
  <c r="AI293"/>
  <c r="AH293"/>
  <c r="AG293"/>
  <c r="AF293"/>
  <c r="AE293"/>
  <c r="AD293"/>
  <c r="AC293"/>
  <c r="AB293"/>
  <c r="AA293"/>
  <c r="Z293"/>
  <c r="Y293"/>
  <c r="X293"/>
  <c r="W293"/>
  <c r="V262"/>
  <c r="V263"/>
  <c r="V264"/>
  <c r="V265"/>
  <c r="V266"/>
  <c r="V267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3"/>
  <c r="U262"/>
  <c r="U263"/>
  <c r="U264"/>
  <c r="U265"/>
  <c r="U266"/>
  <c r="U267"/>
  <c r="U270"/>
  <c r="U271"/>
  <c r="U272"/>
  <c r="U273"/>
  <c r="U274"/>
  <c r="U275"/>
  <c r="U276"/>
  <c r="U277"/>
  <c r="U278"/>
  <c r="U279"/>
  <c r="U280"/>
  <c r="U282"/>
  <c r="U283"/>
  <c r="U284"/>
  <c r="U285"/>
  <c r="U286"/>
  <c r="U287"/>
  <c r="U288"/>
  <c r="U289"/>
  <c r="U290"/>
  <c r="U291"/>
  <c r="U293"/>
  <c r="T262"/>
  <c r="T263"/>
  <c r="T264"/>
  <c r="T265"/>
  <c r="T266"/>
  <c r="T267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3"/>
  <c r="S293"/>
  <c r="P293"/>
  <c r="O293"/>
  <c r="N293"/>
  <c r="M262"/>
  <c r="M263"/>
  <c r="M264"/>
  <c r="M265"/>
  <c r="M266"/>
  <c r="M267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3"/>
  <c r="L293"/>
  <c r="K293"/>
  <c r="J293"/>
  <c r="I293"/>
  <c r="F293"/>
  <c r="E293"/>
  <c r="AM227"/>
  <c r="D248"/>
  <c r="D247"/>
  <c r="D246"/>
  <c r="D245"/>
  <c r="D244"/>
  <c r="D243"/>
  <c r="D242"/>
  <c r="D241"/>
  <c r="D240"/>
  <c r="D239"/>
  <c r="B248"/>
  <c r="B247"/>
  <c r="B246"/>
  <c r="B245"/>
  <c r="B244"/>
  <c r="B243"/>
  <c r="B242"/>
  <c r="B241"/>
  <c r="B240"/>
  <c r="B239"/>
  <c r="AE176"/>
  <c r="AE178"/>
  <c r="AE179"/>
  <c r="AE180"/>
  <c r="AE181"/>
  <c r="AE182"/>
  <c r="AE185"/>
  <c r="AE186"/>
  <c r="AE187"/>
  <c r="AE188"/>
  <c r="AE189"/>
  <c r="AE190"/>
  <c r="AE191"/>
  <c r="AE198"/>
  <c r="AE200"/>
  <c r="AE201"/>
  <c r="AE202"/>
  <c r="AE206"/>
  <c r="AE208"/>
  <c r="AE210"/>
  <c r="AE211"/>
  <c r="AE213"/>
  <c r="AE215"/>
  <c r="AE217"/>
  <c r="AE221"/>
  <c r="AE225"/>
  <c r="AE227"/>
  <c r="AE228"/>
  <c r="AE233"/>
  <c r="AF233"/>
  <c r="AD176"/>
  <c r="AD178"/>
  <c r="AD179"/>
  <c r="AD180"/>
  <c r="AD181"/>
  <c r="AD182"/>
  <c r="AD185"/>
  <c r="AD186"/>
  <c r="AD187"/>
  <c r="AD188"/>
  <c r="AD189"/>
  <c r="AD190"/>
  <c r="AD191"/>
  <c r="AD198"/>
  <c r="AD200"/>
  <c r="AD201"/>
  <c r="AD202"/>
  <c r="AD206"/>
  <c r="AD208"/>
  <c r="AD210"/>
  <c r="AD211"/>
  <c r="AD213"/>
  <c r="AD215"/>
  <c r="AD217"/>
  <c r="AD221"/>
  <c r="AD225"/>
  <c r="AD227"/>
  <c r="AD228"/>
  <c r="AD233"/>
  <c r="AM176"/>
  <c r="AM178"/>
  <c r="AM179"/>
  <c r="AM180"/>
  <c r="AM181"/>
  <c r="AM182"/>
  <c r="AM185"/>
  <c r="AM186"/>
  <c r="AM187"/>
  <c r="AM188"/>
  <c r="AM189"/>
  <c r="AM190"/>
  <c r="AM191"/>
  <c r="AM198"/>
  <c r="AM200"/>
  <c r="AM201"/>
  <c r="AM202"/>
  <c r="AM206"/>
  <c r="AM208"/>
  <c r="AM210"/>
  <c r="AM211"/>
  <c r="AM213"/>
  <c r="AM215"/>
  <c r="AM217"/>
  <c r="AM221"/>
  <c r="AM225"/>
  <c r="AM228"/>
  <c r="AM233"/>
  <c r="AN176"/>
  <c r="AN178"/>
  <c r="AN179"/>
  <c r="AN180"/>
  <c r="AN181"/>
  <c r="AN182"/>
  <c r="AN185"/>
  <c r="AN186"/>
  <c r="AN187"/>
  <c r="AN188"/>
  <c r="AN189"/>
  <c r="AN190"/>
  <c r="AN191"/>
  <c r="AN198"/>
  <c r="AN200"/>
  <c r="AN201"/>
  <c r="AN202"/>
  <c r="AN206"/>
  <c r="AN208"/>
  <c r="AN210"/>
  <c r="AN211"/>
  <c r="AN213"/>
  <c r="AN215"/>
  <c r="AN217"/>
  <c r="AN221"/>
  <c r="AN225"/>
  <c r="AN227"/>
  <c r="AN228"/>
  <c r="AN233"/>
  <c r="AO176"/>
  <c r="AO178"/>
  <c r="AO179"/>
  <c r="AO180"/>
  <c r="AO181"/>
  <c r="AO182"/>
  <c r="AO185"/>
  <c r="AO186"/>
  <c r="AO187"/>
  <c r="AO188"/>
  <c r="AO189"/>
  <c r="AO190"/>
  <c r="AO191"/>
  <c r="AO198"/>
  <c r="AO200"/>
  <c r="AO201"/>
  <c r="AO202"/>
  <c r="AO206"/>
  <c r="AO208"/>
  <c r="AO210"/>
  <c r="AO211"/>
  <c r="AO213"/>
  <c r="AO215"/>
  <c r="AO217"/>
  <c r="AO221"/>
  <c r="AO225"/>
  <c r="AO227"/>
  <c r="AO228"/>
  <c r="AO233"/>
  <c r="AL176"/>
  <c r="AL178"/>
  <c r="AL179"/>
  <c r="AL180"/>
  <c r="AL181"/>
  <c r="AL182"/>
  <c r="AL185"/>
  <c r="AL186"/>
  <c r="AL187"/>
  <c r="AL188"/>
  <c r="AL189"/>
  <c r="AL190"/>
  <c r="AL191"/>
  <c r="AL198"/>
  <c r="AL200"/>
  <c r="AL201"/>
  <c r="AL202"/>
  <c r="AL206"/>
  <c r="AL208"/>
  <c r="AL210"/>
  <c r="AL211"/>
  <c r="AL213"/>
  <c r="AL215"/>
  <c r="AL217"/>
  <c r="AL221"/>
  <c r="AL225"/>
  <c r="AL227"/>
  <c r="AL228"/>
  <c r="AL233"/>
  <c r="F232"/>
  <c r="I232"/>
  <c r="S176"/>
  <c r="J176"/>
  <c r="S178"/>
  <c r="J178"/>
  <c r="S179"/>
  <c r="J179"/>
  <c r="S180"/>
  <c r="J180"/>
  <c r="S181"/>
  <c r="J181"/>
  <c r="S182"/>
  <c r="J182"/>
  <c r="S185"/>
  <c r="J185"/>
  <c r="S186"/>
  <c r="J186"/>
  <c r="S187"/>
  <c r="J187"/>
  <c r="S188"/>
  <c r="J188"/>
  <c r="S189"/>
  <c r="J189"/>
  <c r="S190"/>
  <c r="J190"/>
  <c r="S191"/>
  <c r="J191"/>
  <c r="S198"/>
  <c r="J198"/>
  <c r="S200"/>
  <c r="J200"/>
  <c r="S201"/>
  <c r="J201"/>
  <c r="S202"/>
  <c r="J202"/>
  <c r="S206"/>
  <c r="J206"/>
  <c r="S208"/>
  <c r="J208"/>
  <c r="S210"/>
  <c r="J210"/>
  <c r="S211"/>
  <c r="J211"/>
  <c r="S213"/>
  <c r="J213"/>
  <c r="S215"/>
  <c r="J215"/>
  <c r="S217"/>
  <c r="J217"/>
  <c r="S221"/>
  <c r="J221"/>
  <c r="S225"/>
  <c r="J225"/>
  <c r="S227"/>
  <c r="J227"/>
  <c r="S228"/>
  <c r="J228"/>
  <c r="J232"/>
  <c r="K232"/>
  <c r="L232"/>
  <c r="M176"/>
  <c r="M178"/>
  <c r="M179"/>
  <c r="M180"/>
  <c r="M181"/>
  <c r="M182"/>
  <c r="M185"/>
  <c r="M186"/>
  <c r="M187"/>
  <c r="M188"/>
  <c r="M189"/>
  <c r="M190"/>
  <c r="M191"/>
  <c r="M198"/>
  <c r="M200"/>
  <c r="M201"/>
  <c r="M202"/>
  <c r="M206"/>
  <c r="M208"/>
  <c r="M210"/>
  <c r="M211"/>
  <c r="M213"/>
  <c r="M215"/>
  <c r="M217"/>
  <c r="M221"/>
  <c r="M225"/>
  <c r="M227"/>
  <c r="M228"/>
  <c r="M232"/>
  <c r="N232"/>
  <c r="O232"/>
  <c r="P232"/>
  <c r="S232"/>
  <c r="T176"/>
  <c r="T178"/>
  <c r="T179"/>
  <c r="T180"/>
  <c r="T181"/>
  <c r="T182"/>
  <c r="T185"/>
  <c r="T186"/>
  <c r="T187"/>
  <c r="T188"/>
  <c r="T189"/>
  <c r="T190"/>
  <c r="T191"/>
  <c r="T198"/>
  <c r="T200"/>
  <c r="T201"/>
  <c r="T202"/>
  <c r="T206"/>
  <c r="T208"/>
  <c r="T210"/>
  <c r="T211"/>
  <c r="T213"/>
  <c r="T215"/>
  <c r="T217"/>
  <c r="T221"/>
  <c r="T225"/>
  <c r="T227"/>
  <c r="T228"/>
  <c r="T232"/>
  <c r="U176"/>
  <c r="U178"/>
  <c r="U179"/>
  <c r="U180"/>
  <c r="U181"/>
  <c r="U182"/>
  <c r="U185"/>
  <c r="U186"/>
  <c r="U187"/>
  <c r="U188"/>
  <c r="U189"/>
  <c r="U190"/>
  <c r="U191"/>
  <c r="U198"/>
  <c r="U200"/>
  <c r="U201"/>
  <c r="U202"/>
  <c r="U206"/>
  <c r="U208"/>
  <c r="U210"/>
  <c r="U211"/>
  <c r="U213"/>
  <c r="U215"/>
  <c r="U217"/>
  <c r="U221"/>
  <c r="U225"/>
  <c r="U227"/>
  <c r="U228"/>
  <c r="U232"/>
  <c r="V176"/>
  <c r="V178"/>
  <c r="V179"/>
  <c r="V180"/>
  <c r="V181"/>
  <c r="V182"/>
  <c r="V185"/>
  <c r="V186"/>
  <c r="V187"/>
  <c r="V188"/>
  <c r="V189"/>
  <c r="V190"/>
  <c r="V191"/>
  <c r="V198"/>
  <c r="V200"/>
  <c r="V201"/>
  <c r="V202"/>
  <c r="V206"/>
  <c r="V208"/>
  <c r="V210"/>
  <c r="V211"/>
  <c r="V213"/>
  <c r="V215"/>
  <c r="V217"/>
  <c r="V221"/>
  <c r="V225"/>
  <c r="V227"/>
  <c r="V228"/>
  <c r="V232"/>
  <c r="W232"/>
  <c r="X232"/>
  <c r="Y232"/>
  <c r="Z232"/>
  <c r="AA232"/>
  <c r="AB232"/>
  <c r="AC232"/>
  <c r="AD232"/>
  <c r="AE232"/>
  <c r="AF232"/>
  <c r="AG232"/>
  <c r="AH232"/>
  <c r="AI176"/>
  <c r="AI178"/>
  <c r="AI179"/>
  <c r="AI180"/>
  <c r="AI181"/>
  <c r="AI182"/>
  <c r="AI185"/>
  <c r="AI186"/>
  <c r="AI187"/>
  <c r="AI188"/>
  <c r="AI189"/>
  <c r="AI190"/>
  <c r="AI191"/>
  <c r="AI198"/>
  <c r="AI200"/>
  <c r="AI201"/>
  <c r="AI202"/>
  <c r="AI206"/>
  <c r="AI208"/>
  <c r="AI210"/>
  <c r="AI211"/>
  <c r="AI213"/>
  <c r="AI215"/>
  <c r="AI217"/>
  <c r="AI221"/>
  <c r="AI225"/>
  <c r="AI227"/>
  <c r="AI228"/>
  <c r="AI232"/>
  <c r="AJ176"/>
  <c r="AJ178"/>
  <c r="AJ179"/>
  <c r="AJ180"/>
  <c r="AJ181"/>
  <c r="AJ182"/>
  <c r="AJ185"/>
  <c r="AJ186"/>
  <c r="AJ187"/>
  <c r="AJ188"/>
  <c r="AJ189"/>
  <c r="AJ190"/>
  <c r="AJ191"/>
  <c r="AJ198"/>
  <c r="AJ200"/>
  <c r="AJ201"/>
  <c r="AJ202"/>
  <c r="AJ206"/>
  <c r="AJ208"/>
  <c r="AJ210"/>
  <c r="AJ211"/>
  <c r="AJ213"/>
  <c r="AJ215"/>
  <c r="AJ217"/>
  <c r="AJ221"/>
  <c r="AJ225"/>
  <c r="AJ227"/>
  <c r="AJ228"/>
  <c r="AJ232"/>
  <c r="AK176"/>
  <c r="AK178"/>
  <c r="AK179"/>
  <c r="AK180"/>
  <c r="AK181"/>
  <c r="AK182"/>
  <c r="AK185"/>
  <c r="AK186"/>
  <c r="AK187"/>
  <c r="AK188"/>
  <c r="AK189"/>
  <c r="AK190"/>
  <c r="AK191"/>
  <c r="AK198"/>
  <c r="AK200"/>
  <c r="AK201"/>
  <c r="AK202"/>
  <c r="AK206"/>
  <c r="AK208"/>
  <c r="AK210"/>
  <c r="AK211"/>
  <c r="AK213"/>
  <c r="AK215"/>
  <c r="AK217"/>
  <c r="AK221"/>
  <c r="AK225"/>
  <c r="AK227"/>
  <c r="AK228"/>
  <c r="AK232"/>
  <c r="AL232"/>
  <c r="AM232"/>
  <c r="AN232"/>
  <c r="AO232"/>
  <c r="AP232"/>
  <c r="AQ232"/>
  <c r="AR232"/>
  <c r="AS232"/>
  <c r="AT232"/>
  <c r="AU232"/>
  <c r="AV232"/>
  <c r="AW232"/>
  <c r="AX232"/>
  <c r="AY232"/>
  <c r="AZ232"/>
  <c r="BA232"/>
  <c r="BB232"/>
  <c r="BC176"/>
  <c r="BC178"/>
  <c r="BC179"/>
  <c r="BC180"/>
  <c r="BC181"/>
  <c r="BC182"/>
  <c r="BC185"/>
  <c r="BC186"/>
  <c r="BC187"/>
  <c r="BC188"/>
  <c r="BC189"/>
  <c r="BC190"/>
  <c r="BC191"/>
  <c r="BC198"/>
  <c r="BC200"/>
  <c r="BC201"/>
  <c r="BC202"/>
  <c r="BC206"/>
  <c r="BC208"/>
  <c r="BC210"/>
  <c r="BC211"/>
  <c r="BC213"/>
  <c r="BC215"/>
  <c r="BC217"/>
  <c r="BC221"/>
  <c r="BC225"/>
  <c r="BC227"/>
  <c r="BC228"/>
  <c r="BC232"/>
  <c r="BD176"/>
  <c r="BD178"/>
  <c r="BD179"/>
  <c r="BD180"/>
  <c r="BD181"/>
  <c r="BD182"/>
  <c r="BD185"/>
  <c r="BD186"/>
  <c r="BD187"/>
  <c r="BD188"/>
  <c r="BD189"/>
  <c r="BD190"/>
  <c r="BD191"/>
  <c r="BD198"/>
  <c r="BD200"/>
  <c r="BD201"/>
  <c r="BD202"/>
  <c r="BD206"/>
  <c r="BD208"/>
  <c r="BD210"/>
  <c r="BD211"/>
  <c r="BD213"/>
  <c r="BD215"/>
  <c r="BD217"/>
  <c r="BD221"/>
  <c r="BD225"/>
  <c r="BD227"/>
  <c r="BD228"/>
  <c r="BD232"/>
  <c r="BE176"/>
  <c r="BE178"/>
  <c r="BE179"/>
  <c r="BE180"/>
  <c r="BE181"/>
  <c r="BE182"/>
  <c r="BE185"/>
  <c r="BE186"/>
  <c r="BE187"/>
  <c r="BE188"/>
  <c r="BE189"/>
  <c r="BE190"/>
  <c r="BE191"/>
  <c r="BE198"/>
  <c r="BE200"/>
  <c r="BE201"/>
  <c r="BE202"/>
  <c r="BE206"/>
  <c r="BE208"/>
  <c r="BE210"/>
  <c r="BE211"/>
  <c r="BE213"/>
  <c r="BE215"/>
  <c r="BE217"/>
  <c r="BE221"/>
  <c r="BE225"/>
  <c r="BE227"/>
  <c r="BE228"/>
  <c r="BE232"/>
  <c r="BF176"/>
  <c r="BF178"/>
  <c r="BF179"/>
  <c r="BF180"/>
  <c r="BF181"/>
  <c r="BF182"/>
  <c r="BF185"/>
  <c r="BF186"/>
  <c r="BF187"/>
  <c r="BF188"/>
  <c r="BF189"/>
  <c r="BF190"/>
  <c r="BF191"/>
  <c r="BF198"/>
  <c r="BF200"/>
  <c r="BF201"/>
  <c r="BF202"/>
  <c r="BF206"/>
  <c r="BF208"/>
  <c r="BF210"/>
  <c r="BF211"/>
  <c r="BF213"/>
  <c r="BF215"/>
  <c r="BF217"/>
  <c r="BF221"/>
  <c r="BF225"/>
  <c r="BF227"/>
  <c r="BF228"/>
  <c r="BF232"/>
  <c r="BG176"/>
  <c r="BG178"/>
  <c r="BG179"/>
  <c r="BG180"/>
  <c r="BG181"/>
  <c r="BG182"/>
  <c r="BG185"/>
  <c r="BG186"/>
  <c r="BG187"/>
  <c r="BG188"/>
  <c r="BG189"/>
  <c r="BG190"/>
  <c r="BG191"/>
  <c r="BG198"/>
  <c r="BG200"/>
  <c r="BG201"/>
  <c r="BG202"/>
  <c r="BG206"/>
  <c r="BG208"/>
  <c r="BG210"/>
  <c r="BG211"/>
  <c r="BG213"/>
  <c r="BG215"/>
  <c r="BG217"/>
  <c r="BG221"/>
  <c r="BG225"/>
  <c r="BG227"/>
  <c r="BG228"/>
  <c r="BG232"/>
  <c r="BH176"/>
  <c r="BH178"/>
  <c r="BH179"/>
  <c r="BH180"/>
  <c r="BH181"/>
  <c r="BH182"/>
  <c r="BH185"/>
  <c r="BH186"/>
  <c r="BH187"/>
  <c r="BH188"/>
  <c r="BH189"/>
  <c r="BH190"/>
  <c r="BH191"/>
  <c r="BH198"/>
  <c r="BH200"/>
  <c r="BH201"/>
  <c r="BH202"/>
  <c r="BH206"/>
  <c r="BH208"/>
  <c r="BH210"/>
  <c r="BH211"/>
  <c r="BH213"/>
  <c r="BH215"/>
  <c r="BH217"/>
  <c r="BH221"/>
  <c r="BH225"/>
  <c r="BH227"/>
  <c r="BH228"/>
  <c r="BH232"/>
  <c r="BI176"/>
  <c r="BI178"/>
  <c r="BI179"/>
  <c r="BI180"/>
  <c r="BI181"/>
  <c r="BI182"/>
  <c r="BI185"/>
  <c r="BI186"/>
  <c r="BI187"/>
  <c r="BI188"/>
  <c r="BI189"/>
  <c r="BI190"/>
  <c r="BI191"/>
  <c r="BI198"/>
  <c r="BI200"/>
  <c r="BI201"/>
  <c r="BI202"/>
  <c r="BI206"/>
  <c r="BI208"/>
  <c r="BI210"/>
  <c r="BI211"/>
  <c r="BI213"/>
  <c r="BI215"/>
  <c r="BI217"/>
  <c r="BI221"/>
  <c r="BI225"/>
  <c r="BI227"/>
  <c r="BI228"/>
  <c r="BI232"/>
  <c r="BJ176"/>
  <c r="BJ178"/>
  <c r="BJ179"/>
  <c r="BJ180"/>
  <c r="BJ181"/>
  <c r="BJ182"/>
  <c r="BJ185"/>
  <c r="BJ186"/>
  <c r="BJ187"/>
  <c r="BJ188"/>
  <c r="BJ189"/>
  <c r="BJ190"/>
  <c r="BJ191"/>
  <c r="BJ198"/>
  <c r="BJ200"/>
  <c r="BJ201"/>
  <c r="BJ202"/>
  <c r="BJ206"/>
  <c r="BJ208"/>
  <c r="BJ210"/>
  <c r="BJ211"/>
  <c r="BJ213"/>
  <c r="BJ215"/>
  <c r="BJ217"/>
  <c r="BJ221"/>
  <c r="BJ225"/>
  <c r="BJ227"/>
  <c r="BJ228"/>
  <c r="BJ232"/>
  <c r="BK176"/>
  <c r="BK178"/>
  <c r="BK179"/>
  <c r="BK180"/>
  <c r="BK181"/>
  <c r="BK182"/>
  <c r="BK185"/>
  <c r="BK186"/>
  <c r="BK187"/>
  <c r="BK188"/>
  <c r="BK189"/>
  <c r="BK190"/>
  <c r="BK191"/>
  <c r="BK198"/>
  <c r="BK200"/>
  <c r="BK201"/>
  <c r="BK202"/>
  <c r="BK206"/>
  <c r="BK208"/>
  <c r="BK210"/>
  <c r="BK211"/>
  <c r="BK213"/>
  <c r="BK215"/>
  <c r="BK217"/>
  <c r="BK221"/>
  <c r="BK225"/>
  <c r="BK227"/>
  <c r="BK228"/>
  <c r="BK232"/>
  <c r="BL176"/>
  <c r="BL178"/>
  <c r="BL179"/>
  <c r="BL180"/>
  <c r="BL181"/>
  <c r="BL182"/>
  <c r="BL185"/>
  <c r="BL186"/>
  <c r="BL187"/>
  <c r="BL188"/>
  <c r="BL189"/>
  <c r="BL190"/>
  <c r="BL191"/>
  <c r="BL198"/>
  <c r="BL200"/>
  <c r="BL201"/>
  <c r="BL202"/>
  <c r="BL206"/>
  <c r="BL208"/>
  <c r="BL210"/>
  <c r="BL211"/>
  <c r="BL213"/>
  <c r="BL215"/>
  <c r="BL217"/>
  <c r="BL221"/>
  <c r="BL225"/>
  <c r="BL227"/>
  <c r="BL228"/>
  <c r="BL232"/>
  <c r="BM176"/>
  <c r="BM178"/>
  <c r="BM179"/>
  <c r="BM180"/>
  <c r="BM181"/>
  <c r="BM182"/>
  <c r="BM185"/>
  <c r="BM186"/>
  <c r="BM187"/>
  <c r="BM188"/>
  <c r="BM189"/>
  <c r="BM190"/>
  <c r="BM191"/>
  <c r="BM198"/>
  <c r="BM200"/>
  <c r="BM201"/>
  <c r="BM202"/>
  <c r="BM206"/>
  <c r="BM208"/>
  <c r="BM210"/>
  <c r="BM211"/>
  <c r="BM213"/>
  <c r="BM215"/>
  <c r="BM217"/>
  <c r="BM221"/>
  <c r="BM225"/>
  <c r="BM227"/>
  <c r="BM228"/>
  <c r="BM232"/>
  <c r="BN176"/>
  <c r="BN178"/>
  <c r="BN179"/>
  <c r="BN180"/>
  <c r="BN181"/>
  <c r="BN182"/>
  <c r="BN185"/>
  <c r="BN186"/>
  <c r="BN187"/>
  <c r="BN188"/>
  <c r="BN189"/>
  <c r="BN190"/>
  <c r="BN191"/>
  <c r="BN198"/>
  <c r="BN200"/>
  <c r="BN201"/>
  <c r="BN202"/>
  <c r="BN206"/>
  <c r="BN208"/>
  <c r="BN210"/>
  <c r="BN211"/>
  <c r="BN213"/>
  <c r="BN215"/>
  <c r="BN217"/>
  <c r="BN221"/>
  <c r="BN225"/>
  <c r="BN227"/>
  <c r="BN228"/>
  <c r="BN232"/>
  <c r="BO176"/>
  <c r="BO178"/>
  <c r="BO179"/>
  <c r="BO180"/>
  <c r="BO181"/>
  <c r="BO182"/>
  <c r="BO185"/>
  <c r="BO186"/>
  <c r="BO187"/>
  <c r="BO188"/>
  <c r="BO189"/>
  <c r="BO190"/>
  <c r="BO191"/>
  <c r="BO198"/>
  <c r="BO200"/>
  <c r="BO201"/>
  <c r="BO202"/>
  <c r="BO206"/>
  <c r="BO208"/>
  <c r="BO210"/>
  <c r="BO211"/>
  <c r="BO213"/>
  <c r="BO215"/>
  <c r="BO217"/>
  <c r="BO221"/>
  <c r="BO225"/>
  <c r="BO227"/>
  <c r="BO228"/>
  <c r="BO232"/>
  <c r="E232"/>
  <c r="P250"/>
  <c r="B250"/>
  <c r="C239"/>
  <c r="E239"/>
  <c r="E240"/>
  <c r="E241"/>
  <c r="E242"/>
  <c r="E243"/>
  <c r="E244"/>
  <c r="E245"/>
  <c r="E246"/>
  <c r="E247"/>
  <c r="E248"/>
  <c r="E250"/>
  <c r="I239"/>
  <c r="K239"/>
  <c r="M239"/>
  <c r="C240"/>
  <c r="I240"/>
  <c r="K240"/>
  <c r="M240"/>
  <c r="C241"/>
  <c r="I241"/>
  <c r="K241"/>
  <c r="M241"/>
  <c r="C242"/>
  <c r="I242"/>
  <c r="K242"/>
  <c r="M242"/>
  <c r="C243"/>
  <c r="I243"/>
  <c r="K243"/>
  <c r="M243"/>
  <c r="C244"/>
  <c r="I244"/>
  <c r="K244"/>
  <c r="M244"/>
  <c r="C245"/>
  <c r="I245"/>
  <c r="K245"/>
  <c r="M245"/>
  <c r="C246"/>
  <c r="I246"/>
  <c r="K246"/>
  <c r="M246"/>
  <c r="C247"/>
  <c r="I247"/>
  <c r="K247"/>
  <c r="M247"/>
  <c r="C248"/>
  <c r="I248"/>
  <c r="K248"/>
  <c r="M248"/>
  <c r="M250"/>
  <c r="O239"/>
  <c r="O240"/>
  <c r="O241"/>
  <c r="O242"/>
  <c r="O243"/>
  <c r="O244"/>
  <c r="O245"/>
  <c r="O246"/>
  <c r="O247"/>
  <c r="O248"/>
  <c r="O250"/>
  <c r="K250"/>
  <c r="I250"/>
  <c r="C250"/>
  <c r="I249"/>
  <c r="AO169"/>
  <c r="AO151"/>
  <c r="AO155"/>
  <c r="AO26"/>
  <c r="AO105"/>
  <c r="AO168"/>
  <c r="AO12"/>
  <c r="AO143"/>
  <c r="AO160"/>
  <c r="AO74"/>
  <c r="AO142"/>
  <c r="AO147"/>
  <c r="AO75"/>
  <c r="AO50"/>
  <c r="AO146"/>
  <c r="AO32"/>
  <c r="AO36"/>
  <c r="AO57"/>
  <c r="AO117"/>
  <c r="AO106"/>
  <c r="AO65"/>
  <c r="AO95"/>
  <c r="AO132"/>
  <c r="AO152"/>
  <c r="AO63"/>
  <c r="AO89"/>
  <c r="AO55"/>
  <c r="AO131"/>
  <c r="AO62"/>
  <c r="AO73"/>
  <c r="AO135"/>
  <c r="AO159"/>
  <c r="AO121"/>
  <c r="AO127"/>
  <c r="AO170"/>
  <c r="AO44"/>
  <c r="AO49"/>
  <c r="AO116"/>
  <c r="AO162"/>
  <c r="AO45"/>
  <c r="AO94"/>
  <c r="AO161"/>
  <c r="AO83"/>
  <c r="AO59"/>
  <c r="AO97"/>
  <c r="AO149"/>
  <c r="AO47"/>
  <c r="AO171"/>
  <c r="AO109"/>
  <c r="AO112"/>
  <c r="AO104"/>
  <c r="AO150"/>
  <c r="AO166"/>
  <c r="AO100"/>
  <c r="AO60"/>
  <c r="AO174"/>
  <c r="AO54"/>
  <c r="AO87"/>
  <c r="AO61"/>
  <c r="AO84"/>
  <c r="AO86"/>
  <c r="AO110"/>
  <c r="AO128"/>
  <c r="AO138"/>
  <c r="AO25"/>
  <c r="AO28"/>
  <c r="AO34"/>
  <c r="AO43"/>
  <c r="AO46"/>
  <c r="AN169"/>
  <c r="AN151"/>
  <c r="AN155"/>
  <c r="AN26"/>
  <c r="AN105"/>
  <c r="AN168"/>
  <c r="AN12"/>
  <c r="AN143"/>
  <c r="AN160"/>
  <c r="AN74"/>
  <c r="AN142"/>
  <c r="AN147"/>
  <c r="AN75"/>
  <c r="AN50"/>
  <c r="AN146"/>
  <c r="AN32"/>
  <c r="AN36"/>
  <c r="AN57"/>
  <c r="AN117"/>
  <c r="AN106"/>
  <c r="AN65"/>
  <c r="AN95"/>
  <c r="AN132"/>
  <c r="AN152"/>
  <c r="AN63"/>
  <c r="AN89"/>
  <c r="AN55"/>
  <c r="AN131"/>
  <c r="AN62"/>
  <c r="AN73"/>
  <c r="AN135"/>
  <c r="AN159"/>
  <c r="AN121"/>
  <c r="AN127"/>
  <c r="AN170"/>
  <c r="AN44"/>
  <c r="AN49"/>
  <c r="AN116"/>
  <c r="AN162"/>
  <c r="AN45"/>
  <c r="AN94"/>
  <c r="AN161"/>
  <c r="AN83"/>
  <c r="AN59"/>
  <c r="AN97"/>
  <c r="AN149"/>
  <c r="AN47"/>
  <c r="AN171"/>
  <c r="AN109"/>
  <c r="AN112"/>
  <c r="AN104"/>
  <c r="AN150"/>
  <c r="AN166"/>
  <c r="AN100"/>
  <c r="AN60"/>
  <c r="AN174"/>
  <c r="AN54"/>
  <c r="AN87"/>
  <c r="AN61"/>
  <c r="AN84"/>
  <c r="AN86"/>
  <c r="AN110"/>
  <c r="AN128"/>
  <c r="AN138"/>
  <c r="AN25"/>
  <c r="AN28"/>
  <c r="AN34"/>
  <c r="AN43"/>
  <c r="AN46"/>
  <c r="AM169"/>
  <c r="AM151"/>
  <c r="AM155"/>
  <c r="AM26"/>
  <c r="AM105"/>
  <c r="AM168"/>
  <c r="AM12"/>
  <c r="AM143"/>
  <c r="AM160"/>
  <c r="AM74"/>
  <c r="AM142"/>
  <c r="AM147"/>
  <c r="AM75"/>
  <c r="AM50"/>
  <c r="AM146"/>
  <c r="AM32"/>
  <c r="AM36"/>
  <c r="AM57"/>
  <c r="AM117"/>
  <c r="AM106"/>
  <c r="AM65"/>
  <c r="AM95"/>
  <c r="AM132"/>
  <c r="AM152"/>
  <c r="AM63"/>
  <c r="AM89"/>
  <c r="AM55"/>
  <c r="AM131"/>
  <c r="AM62"/>
  <c r="AM73"/>
  <c r="AM135"/>
  <c r="AM159"/>
  <c r="AM121"/>
  <c r="AM127"/>
  <c r="AM170"/>
  <c r="AM44"/>
  <c r="AM49"/>
  <c r="AM116"/>
  <c r="AM162"/>
  <c r="AM45"/>
  <c r="AM94"/>
  <c r="AM161"/>
  <c r="AM83"/>
  <c r="AM59"/>
  <c r="AM97"/>
  <c r="AM149"/>
  <c r="AM47"/>
  <c r="AM171"/>
  <c r="AM109"/>
  <c r="AM112"/>
  <c r="AM104"/>
  <c r="AM150"/>
  <c r="AM166"/>
  <c r="AM100"/>
  <c r="AM60"/>
  <c r="AM174"/>
  <c r="AM54"/>
  <c r="AM87"/>
  <c r="AM61"/>
  <c r="AM84"/>
  <c r="AM86"/>
  <c r="AM110"/>
  <c r="AM128"/>
  <c r="AM138"/>
  <c r="AM25"/>
  <c r="AM28"/>
  <c r="AM34"/>
  <c r="AM43"/>
  <c r="AM46"/>
  <c r="AL169"/>
  <c r="AL151"/>
  <c r="AL155"/>
  <c r="AL26"/>
  <c r="AL105"/>
  <c r="AL168"/>
  <c r="AL12"/>
  <c r="AL143"/>
  <c r="AL160"/>
  <c r="AL74"/>
  <c r="AL142"/>
  <c r="AL147"/>
  <c r="AL75"/>
  <c r="AL50"/>
  <c r="AL146"/>
  <c r="AL32"/>
  <c r="AL36"/>
  <c r="AL57"/>
  <c r="AL117"/>
  <c r="AL106"/>
  <c r="AL65"/>
  <c r="AL95"/>
  <c r="AL132"/>
  <c r="AL152"/>
  <c r="AL63"/>
  <c r="AL89"/>
  <c r="AL55"/>
  <c r="AL131"/>
  <c r="AL62"/>
  <c r="AL73"/>
  <c r="AL135"/>
  <c r="AL159"/>
  <c r="AL121"/>
  <c r="AL127"/>
  <c r="AL170"/>
  <c r="AL44"/>
  <c r="AL49"/>
  <c r="AL116"/>
  <c r="AL162"/>
  <c r="AL45"/>
  <c r="AL94"/>
  <c r="AL161"/>
  <c r="AL83"/>
  <c r="AL59"/>
  <c r="AL97"/>
  <c r="AL149"/>
  <c r="AL47"/>
  <c r="AL171"/>
  <c r="AL109"/>
  <c r="AL112"/>
  <c r="AL104"/>
  <c r="AL150"/>
  <c r="AL166"/>
  <c r="AL100"/>
  <c r="AL60"/>
  <c r="AL174"/>
  <c r="AL54"/>
  <c r="AL87"/>
  <c r="AL61"/>
  <c r="AL84"/>
  <c r="AL86"/>
  <c r="AL110"/>
  <c r="AL128"/>
  <c r="AL138"/>
  <c r="AL25"/>
  <c r="AL28"/>
  <c r="AL34"/>
  <c r="AL43"/>
  <c r="AL46"/>
  <c r="AE169"/>
  <c r="AE151"/>
  <c r="AE155"/>
  <c r="AE105"/>
  <c r="AE168"/>
  <c r="AE143"/>
  <c r="AE160"/>
  <c r="AE74"/>
  <c r="AE142"/>
  <c r="AE147"/>
  <c r="AE75"/>
  <c r="AE146"/>
  <c r="AE32"/>
  <c r="AE36"/>
  <c r="AE57"/>
  <c r="AE117"/>
  <c r="AE106"/>
  <c r="AE65"/>
  <c r="AE95"/>
  <c r="AE132"/>
  <c r="AE152"/>
  <c r="AE63"/>
  <c r="AE89"/>
  <c r="AE55"/>
  <c r="AE131"/>
  <c r="AE62"/>
  <c r="AE73"/>
  <c r="AE135"/>
  <c r="AE159"/>
  <c r="AE121"/>
  <c r="AE127"/>
  <c r="AE170"/>
  <c r="AE44"/>
  <c r="AE49"/>
  <c r="AE116"/>
  <c r="AE162"/>
  <c r="AE45"/>
  <c r="AE94"/>
  <c r="AE161"/>
  <c r="AE83"/>
  <c r="AE59"/>
  <c r="AE97"/>
  <c r="AE149"/>
  <c r="AE47"/>
  <c r="AE171"/>
  <c r="AE109"/>
  <c r="AE112"/>
  <c r="AE104"/>
  <c r="AE150"/>
  <c r="AE166"/>
  <c r="AE100"/>
  <c r="AE60"/>
  <c r="AE174"/>
  <c r="AE54"/>
  <c r="AE87"/>
  <c r="AE61"/>
  <c r="AE84"/>
  <c r="AE86"/>
  <c r="AE110"/>
  <c r="AE128"/>
  <c r="AE138"/>
  <c r="AE25"/>
  <c r="AE28"/>
  <c r="AE34"/>
  <c r="AE43"/>
  <c r="AE46"/>
  <c r="AD169"/>
  <c r="AD151"/>
  <c r="AD155"/>
  <c r="AD105"/>
  <c r="AD168"/>
  <c r="AD143"/>
  <c r="AD160"/>
  <c r="AD74"/>
  <c r="AD142"/>
  <c r="AD147"/>
  <c r="AD75"/>
  <c r="AD146"/>
  <c r="AD32"/>
  <c r="AD36"/>
  <c r="AD57"/>
  <c r="AD117"/>
  <c r="AD106"/>
  <c r="AD65"/>
  <c r="AD95"/>
  <c r="AD132"/>
  <c r="AD152"/>
  <c r="AD63"/>
  <c r="AD89"/>
  <c r="AD55"/>
  <c r="AD131"/>
  <c r="AD62"/>
  <c r="AD73"/>
  <c r="AD135"/>
  <c r="AD159"/>
  <c r="AD121"/>
  <c r="AD127"/>
  <c r="AD170"/>
  <c r="AD44"/>
  <c r="AD49"/>
  <c r="AD116"/>
  <c r="AD162"/>
  <c r="AD45"/>
  <c r="AD94"/>
  <c r="AD161"/>
  <c r="AD83"/>
  <c r="AD59"/>
  <c r="AD97"/>
  <c r="AD149"/>
  <c r="AD47"/>
  <c r="AD171"/>
  <c r="AD109"/>
  <c r="AD112"/>
  <c r="AD104"/>
  <c r="AD150"/>
  <c r="AD166"/>
  <c r="AD100"/>
  <c r="AD60"/>
  <c r="AD174"/>
  <c r="AD54"/>
  <c r="AD87"/>
  <c r="AD61"/>
  <c r="AD84"/>
  <c r="AD86"/>
  <c r="AD110"/>
  <c r="AD128"/>
  <c r="AD138"/>
  <c r="AD25"/>
  <c r="AD28"/>
  <c r="AD34"/>
  <c r="AD43"/>
  <c r="AD46"/>
  <c r="S169"/>
  <c r="J169"/>
  <c r="S151"/>
  <c r="J151"/>
  <c r="S155"/>
  <c r="J155"/>
  <c r="S26"/>
  <c r="J26"/>
  <c r="S105"/>
  <c r="J105"/>
  <c r="S168"/>
  <c r="J168"/>
  <c r="S12"/>
  <c r="J12"/>
  <c r="S143"/>
  <c r="J143"/>
  <c r="S160"/>
  <c r="J160"/>
  <c r="S74"/>
  <c r="J74"/>
  <c r="S142"/>
  <c r="J142"/>
  <c r="S147"/>
  <c r="J147"/>
  <c r="S75"/>
  <c r="J75"/>
  <c r="S50"/>
  <c r="J50"/>
  <c r="S146"/>
  <c r="J146"/>
  <c r="S32"/>
  <c r="J32"/>
  <c r="S36"/>
  <c r="J36"/>
  <c r="S57"/>
  <c r="J57"/>
  <c r="S117"/>
  <c r="J117"/>
  <c r="S106"/>
  <c r="J106"/>
  <c r="S65"/>
  <c r="J65"/>
  <c r="S95"/>
  <c r="J95"/>
  <c r="S132"/>
  <c r="J132"/>
  <c r="S152"/>
  <c r="J152"/>
  <c r="S63"/>
  <c r="J63"/>
  <c r="S89"/>
  <c r="J89"/>
  <c r="S55"/>
  <c r="J55"/>
  <c r="S131"/>
  <c r="J131"/>
  <c r="S62"/>
  <c r="J62"/>
  <c r="S73"/>
  <c r="J73"/>
  <c r="S135"/>
  <c r="J135"/>
  <c r="S159"/>
  <c r="J159"/>
  <c r="S121"/>
  <c r="J121"/>
  <c r="S127"/>
  <c r="J127"/>
  <c r="S170"/>
  <c r="J170"/>
  <c r="S44"/>
  <c r="J44"/>
  <c r="S49"/>
  <c r="J49"/>
  <c r="S116"/>
  <c r="J116"/>
  <c r="S162"/>
  <c r="J162"/>
  <c r="S45"/>
  <c r="J45"/>
  <c r="S94"/>
  <c r="J94"/>
  <c r="S161"/>
  <c r="J161"/>
  <c r="S83"/>
  <c r="J83"/>
  <c r="S59"/>
  <c r="J59"/>
  <c r="S97"/>
  <c r="J97"/>
  <c r="S149"/>
  <c r="J149"/>
  <c r="S47"/>
  <c r="J47"/>
  <c r="S171"/>
  <c r="J171"/>
  <c r="S109"/>
  <c r="J109"/>
  <c r="S112"/>
  <c r="J112"/>
  <c r="S104"/>
  <c r="J104"/>
  <c r="S150"/>
  <c r="J150"/>
  <c r="S166"/>
  <c r="J166"/>
  <c r="S100"/>
  <c r="J100"/>
  <c r="S60"/>
  <c r="J60"/>
  <c r="S174"/>
  <c r="J174"/>
  <c r="S54"/>
  <c r="J54"/>
  <c r="S87"/>
  <c r="J87"/>
  <c r="S61"/>
  <c r="J61"/>
  <c r="S84"/>
  <c r="J84"/>
  <c r="S86"/>
  <c r="J86"/>
  <c r="S110"/>
  <c r="J110"/>
  <c r="S128"/>
  <c r="J128"/>
  <c r="S138"/>
  <c r="J138"/>
  <c r="S25"/>
  <c r="J25"/>
  <c r="S28"/>
  <c r="J28"/>
  <c r="S34"/>
  <c r="J34"/>
  <c r="S43"/>
  <c r="J43"/>
  <c r="S46"/>
  <c r="J46"/>
  <c r="J233"/>
  <c r="BC169"/>
  <c r="BD169"/>
  <c r="BE169"/>
  <c r="BF169"/>
  <c r="BG169"/>
  <c r="BH169"/>
  <c r="BI169"/>
  <c r="BJ169"/>
  <c r="BK169"/>
  <c r="BL169"/>
  <c r="BM169"/>
  <c r="BN169"/>
  <c r="BO169"/>
  <c r="BC151"/>
  <c r="BD151"/>
  <c r="BE151"/>
  <c r="BF151"/>
  <c r="BG151"/>
  <c r="BH151"/>
  <c r="BI151"/>
  <c r="BJ151"/>
  <c r="BK151"/>
  <c r="BL151"/>
  <c r="BM151"/>
  <c r="BN151"/>
  <c r="BO151"/>
  <c r="BC155"/>
  <c r="BD155"/>
  <c r="BE155"/>
  <c r="BF155"/>
  <c r="BG155"/>
  <c r="BH155"/>
  <c r="BI155"/>
  <c r="BJ155"/>
  <c r="BK155"/>
  <c r="BL155"/>
  <c r="BM155"/>
  <c r="BN155"/>
  <c r="BO155"/>
  <c r="BC26"/>
  <c r="BD26"/>
  <c r="BE26"/>
  <c r="BF26"/>
  <c r="BG26"/>
  <c r="BH26"/>
  <c r="BI26"/>
  <c r="BJ26"/>
  <c r="BK26"/>
  <c r="BL26"/>
  <c r="BM26"/>
  <c r="BN26"/>
  <c r="BO26"/>
  <c r="BC105"/>
  <c r="BD105"/>
  <c r="BE105"/>
  <c r="BF105"/>
  <c r="BG105"/>
  <c r="BH105"/>
  <c r="BI105"/>
  <c r="BJ105"/>
  <c r="BK105"/>
  <c r="BL105"/>
  <c r="BM105"/>
  <c r="BN105"/>
  <c r="BO105"/>
  <c r="BC168"/>
  <c r="BD168"/>
  <c r="BE168"/>
  <c r="BF168"/>
  <c r="BG168"/>
  <c r="BH168"/>
  <c r="BI168"/>
  <c r="BJ168"/>
  <c r="BK168"/>
  <c r="BL168"/>
  <c r="BM168"/>
  <c r="BN168"/>
  <c r="BO168"/>
  <c r="BC12"/>
  <c r="BD12"/>
  <c r="BE12"/>
  <c r="BF12"/>
  <c r="BG12"/>
  <c r="BH12"/>
  <c r="BI12"/>
  <c r="BJ12"/>
  <c r="BK12"/>
  <c r="BL12"/>
  <c r="BM12"/>
  <c r="BN12"/>
  <c r="BO12"/>
  <c r="BC143"/>
  <c r="BD143"/>
  <c r="BE143"/>
  <c r="BF143"/>
  <c r="BG143"/>
  <c r="BH143"/>
  <c r="BI143"/>
  <c r="BJ143"/>
  <c r="BK143"/>
  <c r="BL143"/>
  <c r="BM143"/>
  <c r="BN143"/>
  <c r="BO143"/>
  <c r="BC160"/>
  <c r="BD160"/>
  <c r="BE160"/>
  <c r="BF160"/>
  <c r="BG160"/>
  <c r="BH160"/>
  <c r="BI160"/>
  <c r="BJ160"/>
  <c r="BK160"/>
  <c r="BL160"/>
  <c r="BM160"/>
  <c r="BN160"/>
  <c r="BO160"/>
  <c r="BC74"/>
  <c r="BD74"/>
  <c r="BE74"/>
  <c r="BF74"/>
  <c r="BG74"/>
  <c r="BH74"/>
  <c r="BI74"/>
  <c r="BJ74"/>
  <c r="BK74"/>
  <c r="BL74"/>
  <c r="BM74"/>
  <c r="BN74"/>
  <c r="BO74"/>
  <c r="BC142"/>
  <c r="BD142"/>
  <c r="BE142"/>
  <c r="BF142"/>
  <c r="BG142"/>
  <c r="BH142"/>
  <c r="BI142"/>
  <c r="BJ142"/>
  <c r="BK142"/>
  <c r="BL142"/>
  <c r="BM142"/>
  <c r="BN142"/>
  <c r="BO142"/>
  <c r="BC147"/>
  <c r="BD147"/>
  <c r="BE147"/>
  <c r="BF147"/>
  <c r="BG147"/>
  <c r="BH147"/>
  <c r="BI147"/>
  <c r="BJ147"/>
  <c r="BK147"/>
  <c r="BL147"/>
  <c r="BM147"/>
  <c r="BN147"/>
  <c r="BO147"/>
  <c r="BC75"/>
  <c r="BD75"/>
  <c r="BE75"/>
  <c r="BF75"/>
  <c r="BG75"/>
  <c r="BH75"/>
  <c r="BI75"/>
  <c r="BJ75"/>
  <c r="BK75"/>
  <c r="BL75"/>
  <c r="BM75"/>
  <c r="BN75"/>
  <c r="BO75"/>
  <c r="BC50"/>
  <c r="BD50"/>
  <c r="BE50"/>
  <c r="BF50"/>
  <c r="BG50"/>
  <c r="BH50"/>
  <c r="BI50"/>
  <c r="BJ50"/>
  <c r="BK50"/>
  <c r="BL50"/>
  <c r="BM50"/>
  <c r="BN50"/>
  <c r="BO50"/>
  <c r="BC146"/>
  <c r="BD146"/>
  <c r="BE146"/>
  <c r="BF146"/>
  <c r="BG146"/>
  <c r="BH146"/>
  <c r="BI146"/>
  <c r="BJ146"/>
  <c r="BK146"/>
  <c r="BL146"/>
  <c r="BM146"/>
  <c r="BN146"/>
  <c r="BO146"/>
  <c r="BC32"/>
  <c r="BD32"/>
  <c r="BE32"/>
  <c r="BF32"/>
  <c r="BG32"/>
  <c r="BH32"/>
  <c r="BI32"/>
  <c r="BJ32"/>
  <c r="BK32"/>
  <c r="BL32"/>
  <c r="BM32"/>
  <c r="BN32"/>
  <c r="BO32"/>
  <c r="BC36"/>
  <c r="BD36"/>
  <c r="BE36"/>
  <c r="BF36"/>
  <c r="BG36"/>
  <c r="BH36"/>
  <c r="BI36"/>
  <c r="BJ36"/>
  <c r="BK36"/>
  <c r="BL36"/>
  <c r="BM36"/>
  <c r="BN36"/>
  <c r="BO36"/>
  <c r="BC57"/>
  <c r="BD57"/>
  <c r="BE57"/>
  <c r="BF57"/>
  <c r="BG57"/>
  <c r="BH57"/>
  <c r="BI57"/>
  <c r="BJ57"/>
  <c r="BK57"/>
  <c r="BL57"/>
  <c r="BM57"/>
  <c r="BN57"/>
  <c r="BO57"/>
  <c r="BC117"/>
  <c r="BD117"/>
  <c r="BE117"/>
  <c r="BF117"/>
  <c r="BG117"/>
  <c r="BH117"/>
  <c r="BI117"/>
  <c r="BJ117"/>
  <c r="BK117"/>
  <c r="BL117"/>
  <c r="BM117"/>
  <c r="BN117"/>
  <c r="BO117"/>
  <c r="BC106"/>
  <c r="BD106"/>
  <c r="BE106"/>
  <c r="BF106"/>
  <c r="BG106"/>
  <c r="BH106"/>
  <c r="BI106"/>
  <c r="BJ106"/>
  <c r="BK106"/>
  <c r="BL106"/>
  <c r="BM106"/>
  <c r="BN106"/>
  <c r="BO106"/>
  <c r="BC65"/>
  <c r="BD65"/>
  <c r="BE65"/>
  <c r="BF65"/>
  <c r="BG65"/>
  <c r="BH65"/>
  <c r="BI65"/>
  <c r="BJ65"/>
  <c r="BK65"/>
  <c r="BL65"/>
  <c r="BM65"/>
  <c r="BN65"/>
  <c r="BO65"/>
  <c r="BC95"/>
  <c r="BD95"/>
  <c r="BE95"/>
  <c r="BF95"/>
  <c r="BG95"/>
  <c r="BH95"/>
  <c r="BI95"/>
  <c r="BJ95"/>
  <c r="BK95"/>
  <c r="BL95"/>
  <c r="BM95"/>
  <c r="BN95"/>
  <c r="BO95"/>
  <c r="BC132"/>
  <c r="BD132"/>
  <c r="BE132"/>
  <c r="BF132"/>
  <c r="BG132"/>
  <c r="BH132"/>
  <c r="BI132"/>
  <c r="BJ132"/>
  <c r="BK132"/>
  <c r="BL132"/>
  <c r="BM132"/>
  <c r="BN132"/>
  <c r="BO132"/>
  <c r="BC152"/>
  <c r="BD152"/>
  <c r="BE152"/>
  <c r="BF152"/>
  <c r="BG152"/>
  <c r="BH152"/>
  <c r="BI152"/>
  <c r="BJ152"/>
  <c r="BK152"/>
  <c r="BL152"/>
  <c r="BM152"/>
  <c r="BN152"/>
  <c r="BO152"/>
  <c r="BC63"/>
  <c r="BD63"/>
  <c r="BE63"/>
  <c r="BF63"/>
  <c r="BG63"/>
  <c r="BH63"/>
  <c r="BI63"/>
  <c r="BJ63"/>
  <c r="BK63"/>
  <c r="BL63"/>
  <c r="BM63"/>
  <c r="BN63"/>
  <c r="BO63"/>
  <c r="BC89"/>
  <c r="BD89"/>
  <c r="BE89"/>
  <c r="BF89"/>
  <c r="BG89"/>
  <c r="BH89"/>
  <c r="BI89"/>
  <c r="BJ89"/>
  <c r="BK89"/>
  <c r="BL89"/>
  <c r="BM89"/>
  <c r="BN89"/>
  <c r="BO89"/>
  <c r="BC55"/>
  <c r="BD55"/>
  <c r="BE55"/>
  <c r="BF55"/>
  <c r="BG55"/>
  <c r="BH55"/>
  <c r="BI55"/>
  <c r="BJ55"/>
  <c r="BK55"/>
  <c r="BL55"/>
  <c r="BM55"/>
  <c r="BN55"/>
  <c r="BO55"/>
  <c r="BC131"/>
  <c r="BD131"/>
  <c r="BE131"/>
  <c r="BF131"/>
  <c r="BG131"/>
  <c r="BH131"/>
  <c r="BI131"/>
  <c r="BJ131"/>
  <c r="BK131"/>
  <c r="BL131"/>
  <c r="BM131"/>
  <c r="BN131"/>
  <c r="BO131"/>
  <c r="BC62"/>
  <c r="BD62"/>
  <c r="BE62"/>
  <c r="BF62"/>
  <c r="BG62"/>
  <c r="BH62"/>
  <c r="BI62"/>
  <c r="BJ62"/>
  <c r="BK62"/>
  <c r="BL62"/>
  <c r="BM62"/>
  <c r="BN62"/>
  <c r="BO62"/>
  <c r="BC73"/>
  <c r="BD73"/>
  <c r="BE73"/>
  <c r="BF73"/>
  <c r="BG73"/>
  <c r="BH73"/>
  <c r="BI73"/>
  <c r="BJ73"/>
  <c r="BK73"/>
  <c r="BL73"/>
  <c r="BM73"/>
  <c r="BN73"/>
  <c r="BO73"/>
  <c r="BC135"/>
  <c r="BD135"/>
  <c r="BE135"/>
  <c r="BF135"/>
  <c r="BG135"/>
  <c r="BH135"/>
  <c r="BI135"/>
  <c r="BJ135"/>
  <c r="BK135"/>
  <c r="BL135"/>
  <c r="BM135"/>
  <c r="BN135"/>
  <c r="BO135"/>
  <c r="BC159"/>
  <c r="BD159"/>
  <c r="BE159"/>
  <c r="BF159"/>
  <c r="BG159"/>
  <c r="BH159"/>
  <c r="BI159"/>
  <c r="BJ159"/>
  <c r="BK159"/>
  <c r="BL159"/>
  <c r="BM159"/>
  <c r="BN159"/>
  <c r="BO159"/>
  <c r="BC121"/>
  <c r="BD121"/>
  <c r="BE121"/>
  <c r="BF121"/>
  <c r="BG121"/>
  <c r="BH121"/>
  <c r="BI121"/>
  <c r="BJ121"/>
  <c r="BK121"/>
  <c r="BL121"/>
  <c r="BM121"/>
  <c r="BN121"/>
  <c r="BO121"/>
  <c r="BC127"/>
  <c r="BD127"/>
  <c r="BE127"/>
  <c r="BF127"/>
  <c r="BG127"/>
  <c r="BH127"/>
  <c r="BI127"/>
  <c r="BJ127"/>
  <c r="BK127"/>
  <c r="BL127"/>
  <c r="BM127"/>
  <c r="BN127"/>
  <c r="BO127"/>
  <c r="BC170"/>
  <c r="BD170"/>
  <c r="BE170"/>
  <c r="BF170"/>
  <c r="BG170"/>
  <c r="BH170"/>
  <c r="BI170"/>
  <c r="BJ170"/>
  <c r="BK170"/>
  <c r="BL170"/>
  <c r="BM170"/>
  <c r="BN170"/>
  <c r="BO170"/>
  <c r="BC44"/>
  <c r="BD44"/>
  <c r="BE44"/>
  <c r="BF44"/>
  <c r="BG44"/>
  <c r="BH44"/>
  <c r="BI44"/>
  <c r="BJ44"/>
  <c r="BK44"/>
  <c r="BL44"/>
  <c r="BM44"/>
  <c r="BN44"/>
  <c r="BO44"/>
  <c r="BC49"/>
  <c r="BD49"/>
  <c r="BE49"/>
  <c r="BF49"/>
  <c r="BG49"/>
  <c r="BH49"/>
  <c r="BI49"/>
  <c r="BJ49"/>
  <c r="BK49"/>
  <c r="BL49"/>
  <c r="BM49"/>
  <c r="BN49"/>
  <c r="BO49"/>
  <c r="BC116"/>
  <c r="BD116"/>
  <c r="BE116"/>
  <c r="BF116"/>
  <c r="BG116"/>
  <c r="BH116"/>
  <c r="BI116"/>
  <c r="BJ116"/>
  <c r="BK116"/>
  <c r="BL116"/>
  <c r="BM116"/>
  <c r="BN116"/>
  <c r="BO116"/>
  <c r="BC162"/>
  <c r="BD162"/>
  <c r="BE162"/>
  <c r="BF162"/>
  <c r="BG162"/>
  <c r="BH162"/>
  <c r="BI162"/>
  <c r="BJ162"/>
  <c r="BK162"/>
  <c r="BL162"/>
  <c r="BM162"/>
  <c r="BN162"/>
  <c r="BO162"/>
  <c r="BC45"/>
  <c r="BD45"/>
  <c r="BE45"/>
  <c r="BF45"/>
  <c r="BG45"/>
  <c r="BH45"/>
  <c r="BI45"/>
  <c r="BJ45"/>
  <c r="BK45"/>
  <c r="BL45"/>
  <c r="BM45"/>
  <c r="BN45"/>
  <c r="BO45"/>
  <c r="BC94"/>
  <c r="BD94"/>
  <c r="BE94"/>
  <c r="BF94"/>
  <c r="BG94"/>
  <c r="BH94"/>
  <c r="BI94"/>
  <c r="BJ94"/>
  <c r="BK94"/>
  <c r="BL94"/>
  <c r="BM94"/>
  <c r="BN94"/>
  <c r="BO94"/>
  <c r="BC161"/>
  <c r="BD161"/>
  <c r="BE161"/>
  <c r="BF161"/>
  <c r="BG161"/>
  <c r="BH161"/>
  <c r="BI161"/>
  <c r="BJ161"/>
  <c r="BK161"/>
  <c r="BL161"/>
  <c r="BM161"/>
  <c r="BN161"/>
  <c r="BO161"/>
  <c r="BC83"/>
  <c r="BD83"/>
  <c r="BE83"/>
  <c r="BF83"/>
  <c r="BG83"/>
  <c r="BH83"/>
  <c r="BI83"/>
  <c r="BJ83"/>
  <c r="BK83"/>
  <c r="BL83"/>
  <c r="BM83"/>
  <c r="BN83"/>
  <c r="BO83"/>
  <c r="BC59"/>
  <c r="BD59"/>
  <c r="BE59"/>
  <c r="BF59"/>
  <c r="BG59"/>
  <c r="BH59"/>
  <c r="BI59"/>
  <c r="BJ59"/>
  <c r="BK59"/>
  <c r="BL59"/>
  <c r="BM59"/>
  <c r="BN59"/>
  <c r="BO59"/>
  <c r="BC97"/>
  <c r="BD97"/>
  <c r="BE97"/>
  <c r="BF97"/>
  <c r="BG97"/>
  <c r="BH97"/>
  <c r="BI97"/>
  <c r="BJ97"/>
  <c r="BK97"/>
  <c r="BL97"/>
  <c r="BM97"/>
  <c r="BN97"/>
  <c r="BO97"/>
  <c r="BC149"/>
  <c r="BD149"/>
  <c r="BE149"/>
  <c r="BF149"/>
  <c r="BG149"/>
  <c r="BH149"/>
  <c r="BI149"/>
  <c r="BJ149"/>
  <c r="BK149"/>
  <c r="BL149"/>
  <c r="BM149"/>
  <c r="BN149"/>
  <c r="BO149"/>
  <c r="BC47"/>
  <c r="BD47"/>
  <c r="BE47"/>
  <c r="BF47"/>
  <c r="BG47"/>
  <c r="BH47"/>
  <c r="BI47"/>
  <c r="BJ47"/>
  <c r="BK47"/>
  <c r="BL47"/>
  <c r="BM47"/>
  <c r="BN47"/>
  <c r="BO47"/>
  <c r="BC171"/>
  <c r="BD171"/>
  <c r="BE171"/>
  <c r="BF171"/>
  <c r="BG171"/>
  <c r="BH171"/>
  <c r="BI171"/>
  <c r="BJ171"/>
  <c r="BK171"/>
  <c r="BL171"/>
  <c r="BM171"/>
  <c r="BN171"/>
  <c r="BO171"/>
  <c r="BC109"/>
  <c r="BD109"/>
  <c r="BE109"/>
  <c r="BF109"/>
  <c r="BG109"/>
  <c r="BH109"/>
  <c r="BI109"/>
  <c r="BJ109"/>
  <c r="BK109"/>
  <c r="BL109"/>
  <c r="BM109"/>
  <c r="BN109"/>
  <c r="BO109"/>
  <c r="BC112"/>
  <c r="BD112"/>
  <c r="BE112"/>
  <c r="BF112"/>
  <c r="BG112"/>
  <c r="BH112"/>
  <c r="BI112"/>
  <c r="BJ112"/>
  <c r="BK112"/>
  <c r="BL112"/>
  <c r="BM112"/>
  <c r="BN112"/>
  <c r="BO112"/>
  <c r="BC104"/>
  <c r="BD104"/>
  <c r="BE104"/>
  <c r="BF104"/>
  <c r="BG104"/>
  <c r="BH104"/>
  <c r="BI104"/>
  <c r="BJ104"/>
  <c r="BK104"/>
  <c r="BL104"/>
  <c r="BM104"/>
  <c r="BN104"/>
  <c r="BO104"/>
  <c r="BC150"/>
  <c r="BD150"/>
  <c r="BE150"/>
  <c r="BF150"/>
  <c r="BG150"/>
  <c r="BH150"/>
  <c r="BI150"/>
  <c r="BJ150"/>
  <c r="BK150"/>
  <c r="BL150"/>
  <c r="BM150"/>
  <c r="BN150"/>
  <c r="BO150"/>
  <c r="BC166"/>
  <c r="BD166"/>
  <c r="BE166"/>
  <c r="BF166"/>
  <c r="BG166"/>
  <c r="BH166"/>
  <c r="BI166"/>
  <c r="BJ166"/>
  <c r="BK166"/>
  <c r="BL166"/>
  <c r="BM166"/>
  <c r="BN166"/>
  <c r="BO166"/>
  <c r="BC100"/>
  <c r="BD100"/>
  <c r="BE100"/>
  <c r="BF100"/>
  <c r="BG100"/>
  <c r="BH100"/>
  <c r="BI100"/>
  <c r="BJ100"/>
  <c r="BK100"/>
  <c r="BL100"/>
  <c r="BM100"/>
  <c r="BN100"/>
  <c r="BO100"/>
  <c r="BC60"/>
  <c r="BD60"/>
  <c r="BE60"/>
  <c r="BF60"/>
  <c r="BG60"/>
  <c r="BH60"/>
  <c r="BI60"/>
  <c r="BJ60"/>
  <c r="BK60"/>
  <c r="BL60"/>
  <c r="BM60"/>
  <c r="BN60"/>
  <c r="BO60"/>
  <c r="BC174"/>
  <c r="BD174"/>
  <c r="BE174"/>
  <c r="BF174"/>
  <c r="BG174"/>
  <c r="BH174"/>
  <c r="BI174"/>
  <c r="BJ174"/>
  <c r="BK174"/>
  <c r="BL174"/>
  <c r="BM174"/>
  <c r="BN174"/>
  <c r="BO174"/>
  <c r="BC54"/>
  <c r="BD54"/>
  <c r="BE54"/>
  <c r="BF54"/>
  <c r="BG54"/>
  <c r="BH54"/>
  <c r="BI54"/>
  <c r="BJ54"/>
  <c r="BK54"/>
  <c r="BL54"/>
  <c r="BM54"/>
  <c r="BN54"/>
  <c r="BO54"/>
  <c r="BC87"/>
  <c r="BD87"/>
  <c r="BE87"/>
  <c r="BF87"/>
  <c r="BG87"/>
  <c r="BH87"/>
  <c r="BI87"/>
  <c r="BJ87"/>
  <c r="BK87"/>
  <c r="BL87"/>
  <c r="BM87"/>
  <c r="BN87"/>
  <c r="BO87"/>
  <c r="BC61"/>
  <c r="BD61"/>
  <c r="BE61"/>
  <c r="BF61"/>
  <c r="BG61"/>
  <c r="BH61"/>
  <c r="BI61"/>
  <c r="BJ61"/>
  <c r="BK61"/>
  <c r="BL61"/>
  <c r="BM61"/>
  <c r="BN61"/>
  <c r="BO61"/>
  <c r="BC84"/>
  <c r="BD84"/>
  <c r="BE84"/>
  <c r="BF84"/>
  <c r="BG84"/>
  <c r="BH84"/>
  <c r="BI84"/>
  <c r="BJ84"/>
  <c r="BK84"/>
  <c r="BL84"/>
  <c r="BM84"/>
  <c r="BN84"/>
  <c r="BO84"/>
  <c r="BC86"/>
  <c r="BD86"/>
  <c r="BE86"/>
  <c r="BF86"/>
  <c r="BG86"/>
  <c r="BH86"/>
  <c r="BI86"/>
  <c r="BJ86"/>
  <c r="BK86"/>
  <c r="BL86"/>
  <c r="BM86"/>
  <c r="BN86"/>
  <c r="BO86"/>
  <c r="BC110"/>
  <c r="BD110"/>
  <c r="BE110"/>
  <c r="BF110"/>
  <c r="BG110"/>
  <c r="BH110"/>
  <c r="BI110"/>
  <c r="BJ110"/>
  <c r="BK110"/>
  <c r="BL110"/>
  <c r="BM110"/>
  <c r="BN110"/>
  <c r="BO110"/>
  <c r="BC128"/>
  <c r="BD128"/>
  <c r="BE128"/>
  <c r="BF128"/>
  <c r="BG128"/>
  <c r="BH128"/>
  <c r="BI128"/>
  <c r="BJ128"/>
  <c r="BK128"/>
  <c r="BL128"/>
  <c r="BM128"/>
  <c r="BN128"/>
  <c r="BO128"/>
  <c r="BC138"/>
  <c r="BD138"/>
  <c r="BE138"/>
  <c r="BF138"/>
  <c r="BG138"/>
  <c r="BH138"/>
  <c r="BI138"/>
  <c r="BJ138"/>
  <c r="BK138"/>
  <c r="BL138"/>
  <c r="BM138"/>
  <c r="BN138"/>
  <c r="BO138"/>
  <c r="BC25"/>
  <c r="BD25"/>
  <c r="BE25"/>
  <c r="BF25"/>
  <c r="BG25"/>
  <c r="BH25"/>
  <c r="BI25"/>
  <c r="BJ25"/>
  <c r="BK25"/>
  <c r="BL25"/>
  <c r="BM25"/>
  <c r="BN25"/>
  <c r="BO25"/>
  <c r="BC28"/>
  <c r="BD28"/>
  <c r="BE28"/>
  <c r="BF28"/>
  <c r="BG28"/>
  <c r="BH28"/>
  <c r="BI28"/>
  <c r="BJ28"/>
  <c r="BK28"/>
  <c r="BL28"/>
  <c r="BM28"/>
  <c r="BN28"/>
  <c r="BO28"/>
  <c r="BC34"/>
  <c r="BD34"/>
  <c r="BE34"/>
  <c r="BF34"/>
  <c r="BG34"/>
  <c r="BH34"/>
  <c r="BI34"/>
  <c r="BJ34"/>
  <c r="BK34"/>
  <c r="BL34"/>
  <c r="BM34"/>
  <c r="BN34"/>
  <c r="BO34"/>
  <c r="BC43"/>
  <c r="BD43"/>
  <c r="BE43"/>
  <c r="BF43"/>
  <c r="BG43"/>
  <c r="BH43"/>
  <c r="BI43"/>
  <c r="BJ43"/>
  <c r="BK43"/>
  <c r="BL43"/>
  <c r="BM43"/>
  <c r="BN43"/>
  <c r="BO43"/>
  <c r="BC46"/>
  <c r="BD46"/>
  <c r="BE46"/>
  <c r="BF46"/>
  <c r="BG46"/>
  <c r="BH46"/>
  <c r="BI46"/>
  <c r="BJ46"/>
  <c r="BK46"/>
  <c r="BL46"/>
  <c r="BM46"/>
  <c r="BN46"/>
  <c r="BO46"/>
  <c r="AK169"/>
  <c r="AK151"/>
  <c r="AK155"/>
  <c r="AK26"/>
  <c r="AK105"/>
  <c r="AK168"/>
  <c r="AK12"/>
  <c r="AK143"/>
  <c r="AK160"/>
  <c r="AK74"/>
  <c r="AK142"/>
  <c r="AK147"/>
  <c r="AK75"/>
  <c r="AK50"/>
  <c r="AK146"/>
  <c r="AK32"/>
  <c r="AK36"/>
  <c r="AK57"/>
  <c r="AK117"/>
  <c r="AK106"/>
  <c r="AK65"/>
  <c r="AK95"/>
  <c r="AK132"/>
  <c r="AK152"/>
  <c r="AK63"/>
  <c r="AK89"/>
  <c r="AK55"/>
  <c r="AK131"/>
  <c r="AK62"/>
  <c r="AK73"/>
  <c r="AK135"/>
  <c r="AK159"/>
  <c r="AK121"/>
  <c r="AK127"/>
  <c r="AK170"/>
  <c r="AK44"/>
  <c r="AK49"/>
  <c r="AK116"/>
  <c r="AK162"/>
  <c r="AK45"/>
  <c r="AK94"/>
  <c r="AK161"/>
  <c r="AK83"/>
  <c r="AK59"/>
  <c r="AK97"/>
  <c r="AK149"/>
  <c r="AK47"/>
  <c r="AK171"/>
  <c r="AK109"/>
  <c r="AK112"/>
  <c r="AK104"/>
  <c r="AK150"/>
  <c r="AK166"/>
  <c r="AK100"/>
  <c r="AK60"/>
  <c r="AK174"/>
  <c r="AK54"/>
  <c r="AK87"/>
  <c r="AK61"/>
  <c r="AK84"/>
  <c r="AK86"/>
  <c r="AK110"/>
  <c r="AK128"/>
  <c r="AK138"/>
  <c r="AK25"/>
  <c r="AK28"/>
  <c r="AK34"/>
  <c r="AK43"/>
  <c r="AK46"/>
  <c r="AJ169"/>
  <c r="AJ151"/>
  <c r="AJ155"/>
  <c r="AJ26"/>
  <c r="AJ105"/>
  <c r="AJ168"/>
  <c r="AJ12"/>
  <c r="AJ143"/>
  <c r="AJ160"/>
  <c r="AJ74"/>
  <c r="AJ142"/>
  <c r="AJ147"/>
  <c r="AJ75"/>
  <c r="AJ50"/>
  <c r="AJ146"/>
  <c r="AJ32"/>
  <c r="AJ36"/>
  <c r="AJ57"/>
  <c r="AJ117"/>
  <c r="AJ106"/>
  <c r="AJ65"/>
  <c r="AJ95"/>
  <c r="AJ132"/>
  <c r="AJ152"/>
  <c r="AJ63"/>
  <c r="AJ89"/>
  <c r="AJ55"/>
  <c r="AJ131"/>
  <c r="AJ62"/>
  <c r="AJ73"/>
  <c r="AJ135"/>
  <c r="AJ159"/>
  <c r="AJ121"/>
  <c r="AJ127"/>
  <c r="AJ170"/>
  <c r="AJ44"/>
  <c r="AJ49"/>
  <c r="AJ116"/>
  <c r="AJ162"/>
  <c r="AJ45"/>
  <c r="AJ94"/>
  <c r="AJ161"/>
  <c r="AJ83"/>
  <c r="AJ59"/>
  <c r="AJ97"/>
  <c r="AJ149"/>
  <c r="AJ47"/>
  <c r="AJ171"/>
  <c r="AJ109"/>
  <c r="AJ112"/>
  <c r="AJ104"/>
  <c r="AJ150"/>
  <c r="AJ166"/>
  <c r="AJ100"/>
  <c r="AJ60"/>
  <c r="AJ174"/>
  <c r="AJ54"/>
  <c r="AJ87"/>
  <c r="AJ61"/>
  <c r="AJ84"/>
  <c r="AJ86"/>
  <c r="AJ110"/>
  <c r="AJ128"/>
  <c r="AJ138"/>
  <c r="AJ25"/>
  <c r="AJ28"/>
  <c r="AJ34"/>
  <c r="AJ43"/>
  <c r="AJ46"/>
  <c r="AI169"/>
  <c r="AI151"/>
  <c r="AI155"/>
  <c r="AI26"/>
  <c r="AI105"/>
  <c r="AI168"/>
  <c r="AI12"/>
  <c r="AI143"/>
  <c r="AI160"/>
  <c r="AI74"/>
  <c r="AI142"/>
  <c r="AI147"/>
  <c r="AI75"/>
  <c r="AI50"/>
  <c r="AI146"/>
  <c r="AI32"/>
  <c r="AI36"/>
  <c r="AI57"/>
  <c r="AI117"/>
  <c r="AI106"/>
  <c r="AI65"/>
  <c r="AI95"/>
  <c r="AI132"/>
  <c r="AI152"/>
  <c r="AI63"/>
  <c r="AI89"/>
  <c r="AI55"/>
  <c r="AI131"/>
  <c r="AI62"/>
  <c r="AI73"/>
  <c r="AI135"/>
  <c r="AI159"/>
  <c r="AI121"/>
  <c r="AI127"/>
  <c r="AI170"/>
  <c r="AI44"/>
  <c r="AI49"/>
  <c r="AI116"/>
  <c r="AI162"/>
  <c r="AI45"/>
  <c r="AI94"/>
  <c r="AI161"/>
  <c r="AI83"/>
  <c r="AI59"/>
  <c r="AI97"/>
  <c r="AI149"/>
  <c r="AI47"/>
  <c r="AI171"/>
  <c r="AI109"/>
  <c r="AI112"/>
  <c r="AI104"/>
  <c r="AI150"/>
  <c r="AI166"/>
  <c r="AI100"/>
  <c r="AI60"/>
  <c r="AI174"/>
  <c r="AI54"/>
  <c r="AI87"/>
  <c r="AI61"/>
  <c r="AI84"/>
  <c r="AI86"/>
  <c r="AI110"/>
  <c r="AI128"/>
  <c r="AI138"/>
  <c r="AI25"/>
  <c r="AI28"/>
  <c r="AI34"/>
  <c r="AI43"/>
  <c r="AI46"/>
  <c r="V169"/>
  <c r="V151"/>
  <c r="V155"/>
  <c r="V26"/>
  <c r="V105"/>
  <c r="V168"/>
  <c r="V12"/>
  <c r="V143"/>
  <c r="V160"/>
  <c r="V74"/>
  <c r="V142"/>
  <c r="V147"/>
  <c r="V75"/>
  <c r="V50"/>
  <c r="V146"/>
  <c r="V32"/>
  <c r="V36"/>
  <c r="V57"/>
  <c r="V117"/>
  <c r="V106"/>
  <c r="V65"/>
  <c r="V95"/>
  <c r="V132"/>
  <c r="V152"/>
  <c r="V63"/>
  <c r="V89"/>
  <c r="V55"/>
  <c r="V131"/>
  <c r="V62"/>
  <c r="V73"/>
  <c r="V135"/>
  <c r="V159"/>
  <c r="V121"/>
  <c r="V127"/>
  <c r="V170"/>
  <c r="V44"/>
  <c r="V49"/>
  <c r="V116"/>
  <c r="V162"/>
  <c r="V45"/>
  <c r="V94"/>
  <c r="V161"/>
  <c r="V83"/>
  <c r="V59"/>
  <c r="V97"/>
  <c r="V149"/>
  <c r="V47"/>
  <c r="V171"/>
  <c r="V109"/>
  <c r="V112"/>
  <c r="V104"/>
  <c r="V150"/>
  <c r="V166"/>
  <c r="V100"/>
  <c r="V60"/>
  <c r="V174"/>
  <c r="V54"/>
  <c r="V87"/>
  <c r="V61"/>
  <c r="V84"/>
  <c r="V86"/>
  <c r="V110"/>
  <c r="V128"/>
  <c r="V138"/>
  <c r="V25"/>
  <c r="V28"/>
  <c r="V34"/>
  <c r="V43"/>
  <c r="V46"/>
  <c r="U169"/>
  <c r="U151"/>
  <c r="U26"/>
  <c r="U105"/>
  <c r="U168"/>
  <c r="U12"/>
  <c r="U143"/>
  <c r="U160"/>
  <c r="U74"/>
  <c r="U142"/>
  <c r="U147"/>
  <c r="U75"/>
  <c r="U50"/>
  <c r="U146"/>
  <c r="U32"/>
  <c r="U36"/>
  <c r="U57"/>
  <c r="U117"/>
  <c r="U106"/>
  <c r="U65"/>
  <c r="U132"/>
  <c r="U152"/>
  <c r="U63"/>
  <c r="U89"/>
  <c r="U55"/>
  <c r="U62"/>
  <c r="U73"/>
  <c r="U135"/>
  <c r="U159"/>
  <c r="U121"/>
  <c r="U127"/>
  <c r="U170"/>
  <c r="U44"/>
  <c r="U49"/>
  <c r="U116"/>
  <c r="U162"/>
  <c r="U45"/>
  <c r="U94"/>
  <c r="U161"/>
  <c r="U59"/>
  <c r="U97"/>
  <c r="U149"/>
  <c r="U47"/>
  <c r="U171"/>
  <c r="U109"/>
  <c r="U112"/>
  <c r="U104"/>
  <c r="U150"/>
  <c r="U166"/>
  <c r="U100"/>
  <c r="U60"/>
  <c r="U174"/>
  <c r="U54"/>
  <c r="U87"/>
  <c r="U61"/>
  <c r="U84"/>
  <c r="U86"/>
  <c r="U110"/>
  <c r="U128"/>
  <c r="U138"/>
  <c r="U25"/>
  <c r="U28"/>
  <c r="U34"/>
  <c r="U43"/>
  <c r="U46"/>
  <c r="T169"/>
  <c r="T151"/>
  <c r="T155"/>
  <c r="T26"/>
  <c r="T105"/>
  <c r="T168"/>
  <c r="T12"/>
  <c r="T143"/>
  <c r="T160"/>
  <c r="T74"/>
  <c r="T142"/>
  <c r="T147"/>
  <c r="T75"/>
  <c r="T50"/>
  <c r="T146"/>
  <c r="T32"/>
  <c r="T36"/>
  <c r="T57"/>
  <c r="T117"/>
  <c r="T106"/>
  <c r="T65"/>
  <c r="T95"/>
  <c r="T132"/>
  <c r="T152"/>
  <c r="T63"/>
  <c r="T89"/>
  <c r="T55"/>
  <c r="T131"/>
  <c r="T62"/>
  <c r="T73"/>
  <c r="T135"/>
  <c r="T159"/>
  <c r="T121"/>
  <c r="T127"/>
  <c r="T170"/>
  <c r="T44"/>
  <c r="T49"/>
  <c r="T116"/>
  <c r="T162"/>
  <c r="T45"/>
  <c r="T94"/>
  <c r="T161"/>
  <c r="T83"/>
  <c r="T59"/>
  <c r="T97"/>
  <c r="T149"/>
  <c r="T47"/>
  <c r="T171"/>
  <c r="T109"/>
  <c r="T112"/>
  <c r="T104"/>
  <c r="T150"/>
  <c r="T166"/>
  <c r="T100"/>
  <c r="T60"/>
  <c r="T174"/>
  <c r="T54"/>
  <c r="T87"/>
  <c r="T61"/>
  <c r="T84"/>
  <c r="T86"/>
  <c r="T110"/>
  <c r="T128"/>
  <c r="T138"/>
  <c r="T25"/>
  <c r="T28"/>
  <c r="T34"/>
  <c r="T43"/>
  <c r="T46"/>
  <c r="M169"/>
  <c r="M151"/>
  <c r="M155"/>
  <c r="M26"/>
  <c r="M105"/>
  <c r="M168"/>
  <c r="M12"/>
  <c r="M143"/>
  <c r="M160"/>
  <c r="M74"/>
  <c r="M142"/>
  <c r="M147"/>
  <c r="M75"/>
  <c r="M50"/>
  <c r="M146"/>
  <c r="M32"/>
  <c r="M36"/>
  <c r="M57"/>
  <c r="M117"/>
  <c r="M106"/>
  <c r="M65"/>
  <c r="M95"/>
  <c r="M132"/>
  <c r="M152"/>
  <c r="M63"/>
  <c r="M89"/>
  <c r="M55"/>
  <c r="M131"/>
  <c r="M62"/>
  <c r="M73"/>
  <c r="M135"/>
  <c r="M159"/>
  <c r="M121"/>
  <c r="M127"/>
  <c r="M170"/>
  <c r="M44"/>
  <c r="M49"/>
  <c r="M116"/>
  <c r="M162"/>
  <c r="M45"/>
  <c r="M94"/>
  <c r="M161"/>
  <c r="M83"/>
  <c r="M59"/>
  <c r="M97"/>
  <c r="M149"/>
  <c r="M47"/>
  <c r="M171"/>
  <c r="M109"/>
  <c r="M112"/>
  <c r="M104"/>
  <c r="M150"/>
  <c r="M166"/>
  <c r="M100"/>
  <c r="M60"/>
  <c r="M174"/>
  <c r="M54"/>
  <c r="M87"/>
  <c r="M61"/>
  <c r="M84"/>
  <c r="M86"/>
  <c r="M110"/>
  <c r="M128"/>
  <c r="M138"/>
  <c r="M25"/>
  <c r="M28"/>
  <c r="M34"/>
  <c r="M43"/>
  <c r="M46"/>
  <c r="E57" i="19"/>
  <c r="C9"/>
  <c r="C58"/>
  <c r="C57"/>
  <c r="C56"/>
  <c r="C55"/>
  <c r="C51"/>
  <c r="C47"/>
  <c r="C46"/>
  <c r="C45"/>
  <c r="C41"/>
  <c r="C37"/>
  <c r="C36"/>
  <c r="C35"/>
  <c r="C34"/>
  <c r="C33"/>
  <c r="C32"/>
  <c r="C28"/>
  <c r="C27"/>
  <c r="C24"/>
  <c r="C23"/>
  <c r="C22"/>
  <c r="C21"/>
  <c r="C20"/>
  <c r="C19"/>
  <c r="C15"/>
  <c r="C11"/>
  <c r="C10"/>
  <c r="C5"/>
  <c r="C4"/>
  <c r="C3"/>
  <c r="C70"/>
  <c r="D70"/>
  <c r="E56"/>
  <c r="G56"/>
  <c r="H56"/>
  <c r="G57"/>
  <c r="H57"/>
  <c r="E58"/>
  <c r="G58"/>
  <c r="H58"/>
  <c r="E33"/>
  <c r="G33"/>
  <c r="H33"/>
  <c r="E34"/>
  <c r="G34"/>
  <c r="H34"/>
  <c r="E35"/>
  <c r="G35"/>
  <c r="H35"/>
  <c r="E32"/>
  <c r="E20"/>
  <c r="E21"/>
  <c r="E22"/>
  <c r="E23"/>
  <c r="G20"/>
  <c r="H20"/>
  <c r="G21"/>
  <c r="H21"/>
  <c r="G22"/>
  <c r="H22"/>
  <c r="G23"/>
  <c r="H23"/>
  <c r="E68"/>
  <c r="G68"/>
  <c r="H68"/>
  <c r="E67"/>
  <c r="G67"/>
  <c r="H67"/>
  <c r="E3"/>
  <c r="G3"/>
  <c r="H3"/>
  <c r="E4"/>
  <c r="G4"/>
  <c r="H4"/>
  <c r="E5"/>
  <c r="G5"/>
  <c r="H5"/>
  <c r="E9"/>
  <c r="G9"/>
  <c r="H9"/>
  <c r="E10"/>
  <c r="G10"/>
  <c r="H10"/>
  <c r="E11"/>
  <c r="G11"/>
  <c r="H11"/>
  <c r="E15"/>
  <c r="G15"/>
  <c r="H15"/>
  <c r="G19"/>
  <c r="H19"/>
  <c r="E24"/>
  <c r="G24"/>
  <c r="H24"/>
  <c r="E27"/>
  <c r="G27"/>
  <c r="H27"/>
  <c r="E28"/>
  <c r="G28"/>
  <c r="H28"/>
  <c r="G32"/>
  <c r="H32"/>
  <c r="E36"/>
  <c r="G36"/>
  <c r="H36"/>
  <c r="E37"/>
  <c r="G37"/>
  <c r="H37"/>
  <c r="E41"/>
  <c r="G41"/>
  <c r="H41"/>
  <c r="E45"/>
  <c r="G45"/>
  <c r="H45"/>
  <c r="E46"/>
  <c r="G46"/>
  <c r="H46"/>
  <c r="E47"/>
  <c r="G47"/>
  <c r="H47"/>
  <c r="E51"/>
  <c r="G51"/>
  <c r="H51"/>
  <c r="E55"/>
  <c r="G55"/>
  <c r="H55"/>
  <c r="H60"/>
  <c r="H62"/>
  <c r="D59"/>
  <c r="C59"/>
  <c r="D52"/>
  <c r="C52"/>
  <c r="D48"/>
  <c r="C48"/>
  <c r="D42"/>
  <c r="C42"/>
  <c r="D38"/>
  <c r="C38"/>
  <c r="D29"/>
  <c r="C29"/>
  <c r="D25"/>
  <c r="C25"/>
  <c r="D16"/>
  <c r="C16"/>
  <c r="D12"/>
  <c r="C12"/>
  <c r="D6"/>
  <c r="C6"/>
</calcChain>
</file>

<file path=xl/sharedStrings.xml><?xml version="1.0" encoding="utf-8"?>
<sst xmlns="http://schemas.openxmlformats.org/spreadsheetml/2006/main" count="5914" uniqueCount="919">
  <si>
    <t>Materials</t>
    <phoneticPr fontId="24" type="noConversion"/>
  </si>
  <si>
    <t>Cons Disc</t>
    <phoneticPr fontId="24" type="noConversion"/>
  </si>
  <si>
    <t>Cons Staple</t>
    <phoneticPr fontId="24" type="noConversion"/>
  </si>
  <si>
    <t>Info Tech</t>
    <phoneticPr fontId="24" type="noConversion"/>
  </si>
  <si>
    <t>Telecom</t>
    <phoneticPr fontId="24" type="noConversion"/>
  </si>
  <si>
    <t>A23</t>
  </si>
  <si>
    <t>A30</t>
  </si>
  <si>
    <t>C01</t>
  </si>
  <si>
    <t>C15</t>
  </si>
  <si>
    <t>C18</t>
  </si>
  <si>
    <t>C31</t>
  </si>
  <si>
    <t>A04</t>
  </si>
  <si>
    <t>A08</t>
  </si>
  <si>
    <t>A15</t>
  </si>
  <si>
    <t>A22</t>
  </si>
  <si>
    <t>B01</t>
  </si>
  <si>
    <t>B11</t>
  </si>
  <si>
    <t>B12</t>
  </si>
  <si>
    <t>B15</t>
  </si>
  <si>
    <t>Top 25% Averages</t>
    <phoneticPr fontId="24" type="noConversion"/>
  </si>
  <si>
    <t>Group Comparisons</t>
    <phoneticPr fontId="24" type="noConversion"/>
  </si>
  <si>
    <t>*Note: Outliers removed -- any DGR or EPS rate above 50% or below -50%.</t>
    <phoneticPr fontId="24" type="noConversion"/>
  </si>
  <si>
    <t>Dividend Growth Rate (Std Dev)*</t>
    <phoneticPr fontId="24" type="noConversion"/>
  </si>
  <si>
    <t>5-Yr EPS Growth Est (Std Dev)*</t>
    <phoneticPr fontId="24" type="noConversion"/>
  </si>
  <si>
    <t>Factor</t>
    <phoneticPr fontId="24" type="noConversion"/>
  </si>
  <si>
    <t>(Change Factor until stock total  = 30)</t>
    <phoneticPr fontId="24" type="noConversion"/>
  </si>
  <si>
    <t>Citizens Holding Company</t>
  </si>
  <si>
    <t>CIZN</t>
  </si>
  <si>
    <t>Prosperity Bancshares</t>
  </si>
  <si>
    <t>PRSP</t>
  </si>
  <si>
    <t>Landmark Bancorp Inc.</t>
  </si>
  <si>
    <t>LARK</t>
  </si>
  <si>
    <t>Erie Indemnity Company</t>
  </si>
  <si>
    <t>ERIE</t>
  </si>
  <si>
    <t>UMB Financial Corp.</t>
  </si>
  <si>
    <t>UMBF</t>
  </si>
  <si>
    <t>Norwood Financial</t>
  </si>
  <si>
    <t>Health Care</t>
  </si>
  <si>
    <t>Air Products</t>
    <phoneticPr fontId="24" type="noConversion"/>
  </si>
  <si>
    <t>APD</t>
    <phoneticPr fontId="24" type="noConversion"/>
  </si>
  <si>
    <t>Bemis Co</t>
    <phoneticPr fontId="24" type="noConversion"/>
  </si>
  <si>
    <t>BMS</t>
    <phoneticPr fontId="24" type="noConversion"/>
  </si>
  <si>
    <t>PPG Industries</t>
    <phoneticPr fontId="24" type="noConversion"/>
  </si>
  <si>
    <t>PPG</t>
    <phoneticPr fontId="24" type="noConversion"/>
  </si>
  <si>
    <t>CenturyLink</t>
    <phoneticPr fontId="24" type="noConversion"/>
  </si>
  <si>
    <t>CTL</t>
    <phoneticPr fontId="24" type="noConversion"/>
  </si>
  <si>
    <t>*AT&amp;T (27 yrs)</t>
    <phoneticPr fontId="24" type="noConversion"/>
  </si>
  <si>
    <t>T</t>
    <phoneticPr fontId="24" type="noConversion"/>
  </si>
  <si>
    <t>S&amp;P 500 Index</t>
    <phoneticPr fontId="24" type="noConversion"/>
  </si>
  <si>
    <t>SPY</t>
    <phoneticPr fontId="24" type="noConversion"/>
  </si>
  <si>
    <t>Cash ($10000-cost)</t>
    <phoneticPr fontId="24" type="noConversion"/>
  </si>
  <si>
    <t>Net**</t>
    <phoneticPr fontId="24" type="noConversion"/>
  </si>
  <si>
    <t>**Note: 3 shares of ORRF removed to cover commissions</t>
    <phoneticPr fontId="24" type="noConversion"/>
  </si>
  <si>
    <t xml:space="preserve">   Therefore, SDS+30 is a representative group, though it is equally weighted for each sector.</t>
    <phoneticPr fontId="24" type="noConversion"/>
  </si>
  <si>
    <t xml:space="preserve"> = Top 25% by market cap (group to be removed)</t>
    <phoneticPr fontId="24" type="noConversion"/>
  </si>
  <si>
    <t xml:space="preserve"> = Dividend Aristocrat in the Top 25%</t>
    <phoneticPr fontId="24" type="noConversion"/>
  </si>
  <si>
    <t xml:space="preserve"> = Additional DA+30 Portfolio holdings in the Top 25%</t>
    <phoneticPr fontId="24" type="noConversion"/>
  </si>
  <si>
    <t>Color Codes</t>
    <phoneticPr fontId="24" type="noConversion"/>
  </si>
  <si>
    <t>*Medtronic (34 yrs)</t>
    <phoneticPr fontId="24" type="noConversion"/>
  </si>
  <si>
    <t>MDT</t>
    <phoneticPr fontId="24" type="noConversion"/>
  </si>
  <si>
    <t>Emerson Electric</t>
    <phoneticPr fontId="24" type="noConversion"/>
  </si>
  <si>
    <t>EMR</t>
    <phoneticPr fontId="24" type="noConversion"/>
  </si>
  <si>
    <t>3M</t>
    <phoneticPr fontId="24" type="noConversion"/>
  </si>
  <si>
    <t>MMM</t>
    <phoneticPr fontId="24" type="noConversion"/>
  </si>
  <si>
    <t>Stanley Black &amp; Decker</t>
    <phoneticPr fontId="24" type="noConversion"/>
  </si>
  <si>
    <t>SWK</t>
    <phoneticPr fontId="24" type="noConversion"/>
  </si>
  <si>
    <t>ADP</t>
    <phoneticPr fontId="24" type="noConversion"/>
  </si>
  <si>
    <t>*Diebold (58 yrs)</t>
    <phoneticPr fontId="24" type="noConversion"/>
  </si>
  <si>
    <t>DBD</t>
    <phoneticPr fontId="24" type="noConversion"/>
  </si>
  <si>
    <t>**Intel (8 yrs)</t>
    <phoneticPr fontId="24" type="noConversion"/>
  </si>
  <si>
    <t>INTC</t>
    <phoneticPr fontId="24" type="noConversion"/>
  </si>
  <si>
    <t>Utilities</t>
    <phoneticPr fontId="24" type="noConversion"/>
  </si>
  <si>
    <t>Cons Staples</t>
    <phoneticPr fontId="24" type="noConversion"/>
  </si>
  <si>
    <t>Teche Holding Co.</t>
  </si>
  <si>
    <t>TSH</t>
  </si>
  <si>
    <t>Consolidated Water Co.</t>
  </si>
  <si>
    <t>CWCO</t>
  </si>
  <si>
    <t>Hingham Institution for Savings</t>
  </si>
  <si>
    <t>HIFS</t>
  </si>
  <si>
    <t>Tompkins Financial Corp.</t>
  </si>
  <si>
    <t>TMP</t>
  </si>
  <si>
    <t>UNS</t>
  </si>
  <si>
    <t>n/a</t>
    <phoneticPr fontId="24" type="noConversion"/>
  </si>
  <si>
    <t>*</t>
    <phoneticPr fontId="24" type="noConversion"/>
  </si>
  <si>
    <t>*</t>
    <phoneticPr fontId="24" type="noConversion"/>
  </si>
  <si>
    <t>Cons Staple</t>
    <phoneticPr fontId="24" type="noConversion"/>
  </si>
  <si>
    <t>Cons Staple</t>
    <phoneticPr fontId="24" type="noConversion"/>
  </si>
  <si>
    <t>Clorox</t>
    <phoneticPr fontId="24" type="noConversion"/>
  </si>
  <si>
    <t>CLX</t>
    <phoneticPr fontId="24" type="noConversion"/>
  </si>
  <si>
    <t xml:space="preserve">Total Cash = </t>
    <phoneticPr fontId="24" type="noConversion"/>
  </si>
  <si>
    <t>Ticker</t>
    <phoneticPr fontId="24" type="noConversion"/>
  </si>
  <si>
    <t>Leggett &amp; Platt</t>
    <phoneticPr fontId="24" type="noConversion"/>
  </si>
  <si>
    <t>LEG</t>
    <phoneticPr fontId="24" type="noConversion"/>
  </si>
  <si>
    <t>Lowes</t>
    <phoneticPr fontId="24" type="noConversion"/>
  </si>
  <si>
    <t>LOW</t>
    <phoneticPr fontId="24" type="noConversion"/>
  </si>
  <si>
    <t>McDonalds</t>
    <phoneticPr fontId="24" type="noConversion"/>
  </si>
  <si>
    <t>MCD</t>
    <phoneticPr fontId="24" type="noConversion"/>
  </si>
  <si>
    <t>Kimberly Clark</t>
    <phoneticPr fontId="24" type="noConversion"/>
  </si>
  <si>
    <t>KMB</t>
    <phoneticPr fontId="24" type="noConversion"/>
  </si>
  <si>
    <t>Cons Staple</t>
    <phoneticPr fontId="24" type="noConversion"/>
  </si>
  <si>
    <t>Materials</t>
    <phoneticPr fontId="24" type="noConversion"/>
  </si>
  <si>
    <t>Cons Disc</t>
    <phoneticPr fontId="24" type="noConversion"/>
  </si>
  <si>
    <t>Financials</t>
    <phoneticPr fontId="24" type="noConversion"/>
  </si>
  <si>
    <t>Info Tech</t>
    <phoneticPr fontId="24" type="noConversion"/>
  </si>
  <si>
    <t>Health Care</t>
    <phoneticPr fontId="24" type="noConversion"/>
  </si>
  <si>
    <t>Energy</t>
    <phoneticPr fontId="24" type="noConversion"/>
  </si>
  <si>
    <t>Retail-Discount</t>
  </si>
  <si>
    <t>Retail-Drugstores</t>
  </si>
  <si>
    <t>Retail-Home Improv.</t>
  </si>
  <si>
    <t>C24</t>
  </si>
  <si>
    <t>ADR-Bermuda</t>
  </si>
  <si>
    <t>RenaissanceRe Holdings</t>
  </si>
  <si>
    <t>RNR</t>
  </si>
  <si>
    <t>Mercury General Corp.</t>
  </si>
  <si>
    <t>MCY</t>
  </si>
  <si>
    <t>NC</t>
  </si>
  <si>
    <t>Raven Industries</t>
  </si>
  <si>
    <t>*Initial purchase based on closing price on August 16th</t>
    <phoneticPr fontId="24" type="noConversion"/>
  </si>
  <si>
    <t xml:space="preserve">Commissions </t>
    <phoneticPr fontId="24" type="noConversion"/>
  </si>
  <si>
    <t>UGI</t>
  </si>
  <si>
    <t>W.R. Berkley Corp.</t>
  </si>
  <si>
    <t>Owens &amp; Minor Inc.</t>
  </si>
  <si>
    <t>OMI</t>
  </si>
  <si>
    <t>EOG Resources Inc.</t>
  </si>
  <si>
    <t>EOG</t>
  </si>
  <si>
    <t>Republic Bancorp KY</t>
  </si>
  <si>
    <t>RBCAA</t>
  </si>
  <si>
    <t>Atlantic Tele Network Inc.</t>
  </si>
  <si>
    <t>ATNI</t>
  </si>
  <si>
    <t>StanCorp Financial Group</t>
  </si>
  <si>
    <t>SFG</t>
  </si>
  <si>
    <t>Conn. Water Service</t>
  </si>
  <si>
    <t>Fastenal Company</t>
  </si>
  <si>
    <t>FAST</t>
  </si>
  <si>
    <t>Northeast Utilities</t>
  </si>
  <si>
    <t>NU</t>
  </si>
  <si>
    <t>NWFL</t>
  </si>
  <si>
    <t>&amp;</t>
  </si>
  <si>
    <t>United Bankshares Inc.</t>
  </si>
  <si>
    <t>UBSI</t>
  </si>
  <si>
    <t>Altria Group Inc.</t>
  </si>
  <si>
    <t>MO</t>
  </si>
  <si>
    <t>C04</t>
  </si>
  <si>
    <t>C08</t>
  </si>
  <si>
    <t>C11</t>
  </si>
  <si>
    <t>C28</t>
  </si>
  <si>
    <t>Top 25% Averages</t>
    <phoneticPr fontId="24" type="noConversion"/>
  </si>
  <si>
    <t>Group Statistics (Top 25% by Market Cap)</t>
    <phoneticPr fontId="24" type="noConversion"/>
  </si>
  <si>
    <t>SmallCap</t>
    <phoneticPr fontId="24" type="noConversion"/>
  </si>
  <si>
    <t>Sans-REIT/MLP</t>
    <phoneticPr fontId="24" type="noConversion"/>
  </si>
  <si>
    <t>Sector</t>
    <phoneticPr fontId="24" type="noConversion"/>
  </si>
  <si>
    <t>Industrials</t>
    <phoneticPr fontId="24" type="noConversion"/>
  </si>
  <si>
    <t>Cons Disc</t>
    <phoneticPr fontId="24" type="noConversion"/>
  </si>
  <si>
    <t>Count</t>
    <phoneticPr fontId="24" type="noConversion"/>
  </si>
  <si>
    <t>% of Count</t>
    <phoneticPr fontId="24" type="noConversion"/>
  </si>
  <si>
    <t>Avg Market Cap/sector</t>
    <phoneticPr fontId="24" type="noConversion"/>
  </si>
  <si>
    <t>Total Mkt Cap/sector</t>
    <phoneticPr fontId="24" type="noConversion"/>
  </si>
  <si>
    <t>%MC</t>
    <phoneticPr fontId="24" type="noConversion"/>
  </si>
  <si>
    <t># of stocks (30)</t>
    <phoneticPr fontId="24" type="noConversion"/>
  </si>
  <si>
    <t>Avg Weighting</t>
    <phoneticPr fontId="24" type="noConversion"/>
  </si>
  <si>
    <t>Portfolio %</t>
    <phoneticPr fontId="24" type="noConversion"/>
  </si>
  <si>
    <t>S&amp;P Weight</t>
    <phoneticPr fontId="24" type="noConversion"/>
  </si>
  <si>
    <t>21 out of 42 Aristocrats removed because they are in the top quartile by market cap.</t>
    <phoneticPr fontId="24" type="noConversion"/>
  </si>
  <si>
    <t>21 of the SDS-30 (DA+30) portfolio are in this top quartile group, and two more just missed (PPG, ED)</t>
    <phoneticPr fontId="24" type="noConversion"/>
  </si>
  <si>
    <t>XOM</t>
    <phoneticPr fontId="24" type="noConversion"/>
  </si>
  <si>
    <t>*Chevron (24 yrs)</t>
    <phoneticPr fontId="24" type="noConversion"/>
  </si>
  <si>
    <t>CVX</t>
    <phoneticPr fontId="24" type="noConversion"/>
  </si>
  <si>
    <t>*ConocoPhillips (11 yrs)</t>
    <phoneticPr fontId="24" type="noConversion"/>
  </si>
  <si>
    <t>COP</t>
    <phoneticPr fontId="24" type="noConversion"/>
  </si>
  <si>
    <t>AFLAC</t>
    <phoneticPr fontId="24" type="noConversion"/>
  </si>
  <si>
    <t>Chubb</t>
    <phoneticPr fontId="24" type="noConversion"/>
  </si>
  <si>
    <t>CB</t>
    <phoneticPr fontId="24" type="noConversion"/>
  </si>
  <si>
    <t>Cincinnati Financial</t>
    <phoneticPr fontId="24" type="noConversion"/>
  </si>
  <si>
    <t>CINF</t>
    <phoneticPr fontId="24" type="noConversion"/>
  </si>
  <si>
    <t>Abbott Labs</t>
    <phoneticPr fontId="24" type="noConversion"/>
  </si>
  <si>
    <t>ABT</t>
    <phoneticPr fontId="24" type="noConversion"/>
  </si>
  <si>
    <t>Johnson&amp;Johnson</t>
    <phoneticPr fontId="24" type="noConversion"/>
  </si>
  <si>
    <t>JNJ</t>
    <phoneticPr fontId="24" type="noConversion"/>
  </si>
  <si>
    <t>Telecom</t>
  </si>
  <si>
    <t>Utilities</t>
  </si>
  <si>
    <t>WRB</t>
  </si>
  <si>
    <t>NextEra Energy</t>
  </si>
  <si>
    <t>NEE</t>
  </si>
  <si>
    <t>ACE Limited</t>
  </si>
  <si>
    <t>ACE</t>
  </si>
  <si>
    <t>Harleysville Savings</t>
  </si>
  <si>
    <t>FYE</t>
  </si>
  <si>
    <t>Month</t>
  </si>
  <si>
    <t>BF-B</t>
  </si>
  <si>
    <t>Beverages-Alcoholic</t>
  </si>
  <si>
    <t>Also Class A</t>
  </si>
  <si>
    <t>Brown-Forman Class B</t>
  </si>
  <si>
    <t>Also Class B</t>
  </si>
  <si>
    <t>Being Acquired</t>
  </si>
  <si>
    <t>NY%</t>
  </si>
  <si>
    <t>Wal-Mart Stores Inc.</t>
  </si>
  <si>
    <t>WMT</t>
  </si>
  <si>
    <t>Carlisle Companies</t>
  </si>
  <si>
    <t>CSL</t>
  </si>
  <si>
    <t>Murphy Oil Corp.</t>
  </si>
  <si>
    <t>MUR</t>
  </si>
  <si>
    <t>Church &amp; Dwight</t>
  </si>
  <si>
    <t>CHD</t>
  </si>
  <si>
    <t>Ohio Valley Banc Corp.</t>
  </si>
  <si>
    <t>OVBC</t>
  </si>
  <si>
    <t># 2010 excludes amount normally paid in Jan. 2011 but accelerated into Dec. 2010; to be included In 2011</t>
  </si>
  <si>
    <t>Casey's General Stores Inc.</t>
  </si>
  <si>
    <t>CASY</t>
  </si>
  <si>
    <t>Delphi Financial Group</t>
  </si>
  <si>
    <t>DFG</t>
  </si>
  <si>
    <t>Agriculture</t>
  </si>
  <si>
    <t>LECO</t>
  </si>
  <si>
    <t>Stanley Black &amp; Decker</t>
  </si>
  <si>
    <t>C07</t>
  </si>
  <si>
    <t>ADR-Israel</t>
  </si>
  <si>
    <t>Adj/Stock Div</t>
  </si>
  <si>
    <t>Utility-Electric/Gas</t>
  </si>
  <si>
    <t>Publishing</t>
  </si>
  <si>
    <t>Chemical-Specialty</t>
  </si>
  <si>
    <t>Confectioner</t>
  </si>
  <si>
    <t>Food Processing</t>
  </si>
  <si>
    <t>Drugs/Consumer Prod.</t>
  </si>
  <si>
    <t>Food/Consumer Prod.</t>
  </si>
  <si>
    <t>Furniture/Bldg. Prod.</t>
  </si>
  <si>
    <t>Restaurants</t>
  </si>
  <si>
    <t>Medical Devices</t>
  </si>
  <si>
    <t>Medical/Safety Equip.</t>
  </si>
  <si>
    <t>vs.</t>
  </si>
  <si>
    <t>Percentage Increase by Year</t>
  </si>
  <si>
    <t>C14</t>
  </si>
  <si>
    <t>Steel &amp; Iron</t>
  </si>
  <si>
    <t>Beverages/Snack Food</t>
  </si>
  <si>
    <t>S&amp;P Dividend Index (50)</t>
    <phoneticPr fontId="24" type="noConversion"/>
  </si>
  <si>
    <t>SDY</t>
    <phoneticPr fontId="24" type="noConversion"/>
  </si>
  <si>
    <t>Financials</t>
  </si>
  <si>
    <t>Cons Discretionary</t>
    <phoneticPr fontId="24" type="noConversion"/>
  </si>
  <si>
    <t>Averages:</t>
    <phoneticPr fontId="24" type="noConversion"/>
  </si>
  <si>
    <t>Cons Staples</t>
  </si>
  <si>
    <t>Met-Pro Corp.</t>
  </si>
  <si>
    <t>MPR</t>
  </si>
  <si>
    <t>Southern Company</t>
  </si>
  <si>
    <t>SO</t>
  </si>
  <si>
    <t>Qtly</t>
  </si>
  <si>
    <t>Sch</t>
  </si>
  <si>
    <t>C30</t>
  </si>
  <si>
    <t>A01</t>
  </si>
  <si>
    <t>C12</t>
  </si>
  <si>
    <t>C10</t>
  </si>
  <si>
    <t>B13</t>
  </si>
  <si>
    <t>Graham</t>
  </si>
  <si>
    <t>+/-% vs.</t>
  </si>
  <si>
    <t>Infosys Technologies Ltd</t>
  </si>
  <si>
    <t>INFY</t>
  </si>
  <si>
    <t>ADR-India,@</t>
  </si>
  <si>
    <t>Canadian National Railway</t>
  </si>
  <si>
    <t>CNI</t>
  </si>
  <si>
    <t>TJX Companies Inc.</t>
  </si>
  <si>
    <t>TJX</t>
  </si>
  <si>
    <t>Total</t>
    <phoneticPr fontId="24" type="noConversion"/>
  </si>
  <si>
    <t>Lincoln Electric Holdings</t>
  </si>
  <si>
    <t>**Verizon (6 yrs)</t>
    <phoneticPr fontId="24" type="noConversion"/>
  </si>
  <si>
    <t>VZ</t>
    <phoneticPr fontId="24" type="noConversion"/>
  </si>
  <si>
    <t>Con Ed</t>
    <phoneticPr fontId="24" type="noConversion"/>
  </si>
  <si>
    <t>ED</t>
    <phoneticPr fontId="24" type="noConversion"/>
  </si>
  <si>
    <t>*Middlesex Water (38 yrs)</t>
    <phoneticPr fontId="24" type="noConversion"/>
  </si>
  <si>
    <t>MSEX</t>
    <phoneticPr fontId="24" type="noConversion"/>
  </si>
  <si>
    <t>*Vectren Corp (51 yrs)</t>
    <phoneticPr fontId="24" type="noConversion"/>
  </si>
  <si>
    <t>VVC</t>
    <phoneticPr fontId="24" type="noConversion"/>
  </si>
  <si>
    <t>Initial purchase based on closing price on August 16th</t>
    <phoneticPr fontId="24" type="noConversion"/>
  </si>
  <si>
    <t>Pepsico</t>
    <phoneticPr fontId="24" type="noConversion"/>
  </si>
  <si>
    <t>PEP</t>
    <phoneticPr fontId="24" type="noConversion"/>
  </si>
  <si>
    <t>*Altria (42 yrs)</t>
    <phoneticPr fontId="24" type="noConversion"/>
  </si>
  <si>
    <t>MO</t>
    <phoneticPr fontId="24" type="noConversion"/>
  </si>
  <si>
    <t>Averages:</t>
    <phoneticPr fontId="24" type="noConversion"/>
  </si>
  <si>
    <t>Exxon Mobil</t>
    <phoneticPr fontId="24" type="noConversion"/>
  </si>
  <si>
    <t>http://dripinvesting.org/Tools/Tools.htm</t>
  </si>
  <si>
    <t>End-of-month update at:</t>
  </si>
  <si>
    <t>Atmos Energy</t>
  </si>
  <si>
    <t>ATO</t>
  </si>
  <si>
    <t>Brady Corp.</t>
  </si>
  <si>
    <t>BRC</t>
  </si>
  <si>
    <t>FY Streak</t>
  </si>
  <si>
    <t>ENB</t>
  </si>
  <si>
    <t>Ticker</t>
    <phoneticPr fontId="24" type="noConversion"/>
  </si>
  <si>
    <t>Yield</t>
    <phoneticPr fontId="24" type="noConversion"/>
  </si>
  <si>
    <t>Beta</t>
    <phoneticPr fontId="24" type="noConversion"/>
  </si>
  <si>
    <t xml:space="preserve">Shares </t>
    <phoneticPr fontId="24" type="noConversion"/>
  </si>
  <si>
    <t>Price</t>
    <phoneticPr fontId="24" type="noConversion"/>
  </si>
  <si>
    <t>Cost</t>
    <phoneticPr fontId="24" type="noConversion"/>
  </si>
  <si>
    <t>NWN</t>
  </si>
  <si>
    <t>Nordson Corp.</t>
  </si>
  <si>
    <t>NDSN</t>
  </si>
  <si>
    <t>Illinois Tool Works</t>
  </si>
  <si>
    <t>ITW</t>
  </si>
  <si>
    <t>Johnson &amp; Johnson</t>
  </si>
  <si>
    <t>JNJ</t>
  </si>
  <si>
    <t>Tootsie Roll Industries</t>
  </si>
  <si>
    <t>TR</t>
  </si>
  <si>
    <t>ABM Industries Inc.</t>
  </si>
  <si>
    <t>ABM</t>
  </si>
  <si>
    <t>Chubb Corp.</t>
  </si>
  <si>
    <t>CB</t>
  </si>
  <si>
    <t>California Water Service</t>
  </si>
  <si>
    <t>CWT</t>
  </si>
  <si>
    <t>Bank of the Ozarks Inc.</t>
  </si>
  <si>
    <t>OZRK</t>
  </si>
  <si>
    <t>Factset Research System Inc.</t>
  </si>
  <si>
    <t>FDS</t>
  </si>
  <si>
    <t>J.M. Smucker Co.</t>
  </si>
  <si>
    <t>SJM</t>
  </si>
  <si>
    <t>National Bankshares</t>
  </si>
  <si>
    <t>NKSH</t>
  </si>
  <si>
    <t>Mean</t>
  </si>
  <si>
    <t>(simple</t>
  </si>
  <si>
    <t>average)</t>
  </si>
  <si>
    <t>Standard</t>
  </si>
  <si>
    <t>Deviation</t>
  </si>
  <si>
    <t>Matthews International</t>
  </si>
  <si>
    <t>MATW</t>
  </si>
  <si>
    <t>American States Water</t>
  </si>
  <si>
    <t>(excluding Special/Extra Dividends)</t>
  </si>
  <si>
    <t xml:space="preserve">     DGR**</t>
  </si>
  <si>
    <t>**DGR=Dividend Growth Rate</t>
  </si>
  <si>
    <t>Teva Pharmaceutical Industries</t>
  </si>
  <si>
    <t>TEVA</t>
  </si>
  <si>
    <t>C26</t>
  </si>
  <si>
    <t>Dates in Green (centered) indicate increase (by Ex-Div. Date) expected in next 1-2 months</t>
  </si>
  <si>
    <t>Numbers in Blue directly from Yahoo! Finance</t>
  </si>
  <si>
    <t>Jack Henry &amp; Associates</t>
  </si>
  <si>
    <t>JKHY</t>
  </si>
  <si>
    <t>Linear Technology Corp.</t>
  </si>
  <si>
    <t>LLTC</t>
  </si>
  <si>
    <t>McGrath Rentcorp</t>
  </si>
  <si>
    <t>MGRC</t>
  </si>
  <si>
    <t>New Jersey Resources</t>
  </si>
  <si>
    <t>NJR</t>
  </si>
  <si>
    <t>Polaris Industries</t>
  </si>
  <si>
    <t>Amounts in Red indicate no increase during year</t>
  </si>
  <si>
    <t>Industrials</t>
  </si>
  <si>
    <t>Info Tech</t>
  </si>
  <si>
    <t>Materials</t>
  </si>
  <si>
    <t>Energy</t>
  </si>
  <si>
    <t>Averages:</t>
  </si>
  <si>
    <t>Intel Corp.</t>
  </si>
  <si>
    <t>INTC</t>
  </si>
  <si>
    <t>Info Tech</t>
    <phoneticPr fontId="24" type="noConversion"/>
  </si>
  <si>
    <t>Verizon Communications</t>
  </si>
  <si>
    <t>VZ</t>
  </si>
  <si>
    <t>AFL</t>
    <phoneticPr fontId="24" type="noConversion"/>
  </si>
  <si>
    <t>Universe (unedited)</t>
    <phoneticPr fontId="24" type="noConversion"/>
  </si>
  <si>
    <t>UTX</t>
  </si>
  <si>
    <t>Streak w/Extra</t>
  </si>
  <si>
    <t>ConocoPhillips</t>
  </si>
  <si>
    <t>COP</t>
  </si>
  <si>
    <t>Auburn National Bancorp</t>
  </si>
  <si>
    <t>AUBN</t>
  </si>
  <si>
    <t>2/1 split-9/12</t>
  </si>
  <si>
    <t>A21</t>
  </si>
  <si>
    <t>B18</t>
  </si>
  <si>
    <t>Also MKCV</t>
  </si>
  <si>
    <t>International Business Machines</t>
  </si>
  <si>
    <t>IBM</t>
  </si>
  <si>
    <t>Alterra Capital Holdings Ltd.</t>
  </si>
  <si>
    <t>ALTE</t>
  </si>
  <si>
    <t>FedEx Corp.</t>
  </si>
  <si>
    <t>FDX</t>
  </si>
  <si>
    <t>Flowers Foods</t>
  </si>
  <si>
    <t>FLO</t>
  </si>
  <si>
    <t>&amp;,2/1 split-8/16</t>
  </si>
  <si>
    <t>25+ Straight Years Higher Dividends</t>
  </si>
  <si>
    <t>Class A and B</t>
  </si>
  <si>
    <t>Machinery/Consumer</t>
  </si>
  <si>
    <t>Expeditors International</t>
  </si>
  <si>
    <t>EXPD</t>
  </si>
  <si>
    <t>PBCT</t>
  </si>
  <si>
    <t>People's United Financial</t>
  </si>
  <si>
    <t>B05</t>
  </si>
  <si>
    <t>A/D*</t>
  </si>
  <si>
    <t>B09</t>
  </si>
  <si>
    <t>Dividends Paid by Year</t>
  </si>
  <si>
    <t>B28</t>
  </si>
  <si>
    <t>C02</t>
  </si>
  <si>
    <t>Apr</t>
  </si>
  <si>
    <t>*A/D=Acceleration/Deceleration (5-year average increase divided by 10-year average increase)</t>
  </si>
  <si>
    <t>% from</t>
  </si>
  <si>
    <t>Est 5-yr</t>
  </si>
  <si>
    <t>Auto Parts</t>
  </si>
  <si>
    <t>Middlesex Water Co.</t>
  </si>
  <si>
    <t>MSEX</t>
  </si>
  <si>
    <t>SJW Corp.</t>
  </si>
  <si>
    <t>SJW</t>
  </si>
  <si>
    <t>PepsiCo Inc.</t>
  </si>
  <si>
    <t>PEP</t>
  </si>
  <si>
    <t>PPG Industries Inc.</t>
  </si>
  <si>
    <t>PPG</t>
  </si>
  <si>
    <t>Target Corp.</t>
  </si>
  <si>
    <t>TGT</t>
  </si>
  <si>
    <t>Medical Equipment</t>
  </si>
  <si>
    <t>A07</t>
  </si>
  <si>
    <t>Span-America Medical Systems</t>
  </si>
  <si>
    <t>SPAN</t>
  </si>
  <si>
    <t>Microchip Technology Inc.</t>
  </si>
  <si>
    <t>RLI Corp.</t>
  </si>
  <si>
    <t>RLI</t>
  </si>
  <si>
    <t>Sysco Corp.</t>
  </si>
  <si>
    <t>Clorox Company</t>
  </si>
  <si>
    <t>CLX</t>
  </si>
  <si>
    <t>Family Dollar Stores</t>
  </si>
  <si>
    <t>FDO</t>
  </si>
  <si>
    <t>Helmerich &amp; Payne Inc.</t>
  </si>
  <si>
    <t>HP</t>
  </si>
  <si>
    <t>McDonald's Corp.</t>
  </si>
  <si>
    <t>MCD</t>
  </si>
  <si>
    <t>Pentair Inc.</t>
  </si>
  <si>
    <t>PNR</t>
  </si>
  <si>
    <t>&amp;=MultiIncThisYr</t>
  </si>
  <si>
    <t>CARBO Ceramics</t>
  </si>
  <si>
    <t>CRR</t>
  </si>
  <si>
    <t>Shenandoah Telecommunications</t>
  </si>
  <si>
    <t>SHEN</t>
  </si>
  <si>
    <t>Valmont Industries</t>
  </si>
  <si>
    <t>VMI</t>
  </si>
  <si>
    <t>1st Source Corp.</t>
  </si>
  <si>
    <t>MDU Resources</t>
  </si>
  <si>
    <t>C22</t>
  </si>
  <si>
    <t>A05</t>
  </si>
  <si>
    <t>B10</t>
  </si>
  <si>
    <t>B14</t>
  </si>
  <si>
    <t>B17</t>
  </si>
  <si>
    <t>B04</t>
  </si>
  <si>
    <t>B06</t>
  </si>
  <si>
    <t>C03</t>
  </si>
  <si>
    <t>1-yr</t>
  </si>
  <si>
    <t>3-yr</t>
  </si>
  <si>
    <t>5/10</t>
  </si>
  <si>
    <t>Emerson Electric</t>
  </si>
  <si>
    <t>EMR</t>
  </si>
  <si>
    <t>GPC</t>
  </si>
  <si>
    <t>Parker-Hannifin Corp.</t>
  </si>
  <si>
    <t>PH</t>
  </si>
  <si>
    <t>C21</t>
  </si>
  <si>
    <t>A12</t>
  </si>
  <si>
    <t>A13</t>
  </si>
  <si>
    <t>Yrs</t>
  </si>
  <si>
    <t>Seq</t>
  </si>
  <si>
    <t>C27</t>
  </si>
  <si>
    <t>B19</t>
  </si>
  <si>
    <t>A14</t>
  </si>
  <si>
    <t>A31</t>
  </si>
  <si>
    <t>B16</t>
  </si>
  <si>
    <t>B23</t>
  </si>
  <si>
    <t>C29</t>
  </si>
  <si>
    <t>A20</t>
  </si>
  <si>
    <t>A29</t>
  </si>
  <si>
    <t>ADR-Canada</t>
  </si>
  <si>
    <t>Enbridge Inc.</t>
  </si>
  <si>
    <t>Consumer Products</t>
  </si>
  <si>
    <t>Paints</t>
  </si>
  <si>
    <t>Tools/Security Products</t>
  </si>
  <si>
    <t>Food-Wholesale</t>
  </si>
  <si>
    <t>Apparel</t>
  </si>
  <si>
    <t>Electronics-Wholesale</t>
  </si>
  <si>
    <t>Footwear</t>
  </si>
  <si>
    <t>Harleysville Group</t>
  </si>
  <si>
    <t>Donaldson Company</t>
  </si>
  <si>
    <t>HGIC</t>
  </si>
  <si>
    <t>DCI</t>
  </si>
  <si>
    <t>Retail-Apparel</t>
  </si>
  <si>
    <t>Chevron Corp.</t>
  </si>
  <si>
    <t>CVX</t>
  </si>
  <si>
    <t>McCormick &amp; Co.</t>
  </si>
  <si>
    <t>MKC</t>
  </si>
  <si>
    <t>BMI</t>
  </si>
  <si>
    <t>BANF</t>
  </si>
  <si>
    <t>Brown &amp; Brown Inc.</t>
  </si>
  <si>
    <t>BRO</t>
  </si>
  <si>
    <t>Cardinal Health Inc.</t>
  </si>
  <si>
    <t>CAH</t>
  </si>
  <si>
    <t>Caterpillar Inc.</t>
  </si>
  <si>
    <t>CAT</t>
  </si>
  <si>
    <t>HCC Insurance Holdings</t>
  </si>
  <si>
    <t>HCC</t>
  </si>
  <si>
    <t>Artesian Resources</t>
  </si>
  <si>
    <t>ARTNA</t>
  </si>
  <si>
    <t>C.H. Robinson Worldwide</t>
  </si>
  <si>
    <t>CHRW</t>
  </si>
  <si>
    <t>South Jersey Industries</t>
  </si>
  <si>
    <t>SJI</t>
  </si>
  <si>
    <t>Vector Group Ltd.</t>
  </si>
  <si>
    <t>VGR</t>
  </si>
  <si>
    <t>NSTAR</t>
  </si>
  <si>
    <t>NST</t>
  </si>
  <si>
    <t>Walgreen Company</t>
  </si>
  <si>
    <t>WAG</t>
  </si>
  <si>
    <t>BWL-A</t>
  </si>
  <si>
    <t>RAVN</t>
  </si>
  <si>
    <t>T. Rowe Price Group</t>
  </si>
  <si>
    <t>TROW</t>
  </si>
  <si>
    <t>UGI Corp.</t>
  </si>
  <si>
    <t>Graco Inc.</t>
  </si>
  <si>
    <t>GGG</t>
  </si>
  <si>
    <t>Being Acq'd??</t>
  </si>
  <si>
    <t>Mining</t>
  </si>
  <si>
    <t>MDT</t>
  </si>
  <si>
    <t>Valspar Corp.</t>
  </si>
  <si>
    <t>VAL</t>
  </si>
  <si>
    <t>Piedmont Natural Gas</t>
  </si>
  <si>
    <t>PNY</t>
  </si>
  <si>
    <t>Questar Corp.</t>
  </si>
  <si>
    <t>STR</t>
  </si>
  <si>
    <t>Sherwin-Williams Co.</t>
  </si>
  <si>
    <t>SHW</t>
  </si>
  <si>
    <t>Northwest Natural Gas</t>
  </si>
  <si>
    <t>John Wiley &amp; Sons Inc.</t>
  </si>
  <si>
    <t>JW-A</t>
  </si>
  <si>
    <t>AptarGroup Inc.</t>
  </si>
  <si>
    <t>Mine Safety Appliances</t>
  </si>
  <si>
    <t>MSA</t>
  </si>
  <si>
    <t>Universal Corp.</t>
  </si>
  <si>
    <t>UVV</t>
  </si>
  <si>
    <t>C.R. Bard Inc.</t>
  </si>
  <si>
    <t>BCR</t>
  </si>
  <si>
    <t>Recreation</t>
  </si>
  <si>
    <t>Community Trust Banc.</t>
  </si>
  <si>
    <t>CTBI</t>
  </si>
  <si>
    <t>First Financial Corp.</t>
  </si>
  <si>
    <t>THFF</t>
  </si>
  <si>
    <t>Beverages-Non-alcoholic</t>
  </si>
  <si>
    <t>Citizens Financial Services</t>
  </si>
  <si>
    <t>CZFS</t>
  </si>
  <si>
    <t>Hormel Foods Corp.</t>
  </si>
  <si>
    <t>HRL</t>
  </si>
  <si>
    <t>SWK</t>
  </si>
  <si>
    <t>Commerce Bancshares</t>
  </si>
  <si>
    <t>CBSH</t>
  </si>
  <si>
    <t>H.B. Fuller Company</t>
  </si>
  <si>
    <t>FUL</t>
  </si>
  <si>
    <t>Diebold Inc.</t>
  </si>
  <si>
    <t>DBD</t>
  </si>
  <si>
    <t>AWR</t>
  </si>
  <si>
    <t>PG</t>
  </si>
  <si>
    <t>Dover Corp.</t>
  </si>
  <si>
    <t>DOV</t>
  </si>
  <si>
    <t>Transatlantic Holdings</t>
  </si>
  <si>
    <t>Ecolab Inc.</t>
  </si>
  <si>
    <t>SRCE</t>
  </si>
  <si>
    <t>MDU</t>
  </si>
  <si>
    <t>TRH</t>
  </si>
  <si>
    <t>ECL</t>
  </si>
  <si>
    <t>Community Bank System</t>
  </si>
  <si>
    <t>CBU</t>
  </si>
  <si>
    <t>Cullen/Frost Bankers</t>
  </si>
  <si>
    <t>CFR</t>
  </si>
  <si>
    <t>General Dynamics</t>
  </si>
  <si>
    <t>GD</t>
  </si>
  <si>
    <t>Stepan Company</t>
  </si>
  <si>
    <t>SCL</t>
  </si>
  <si>
    <t>Weyco Group Inc.</t>
  </si>
  <si>
    <t>WEYS</t>
  </si>
  <si>
    <t>U.S. Dividend Champions</t>
  </si>
  <si>
    <t>EPS</t>
  </si>
  <si>
    <t>P/E</t>
  </si>
  <si>
    <t>Meredith Corp.</t>
  </si>
  <si>
    <t>MDP</t>
  </si>
  <si>
    <t>Meridian Bioscience Inc.</t>
  </si>
  <si>
    <t>VIVO</t>
  </si>
  <si>
    <t>Praxair Inc.</t>
  </si>
  <si>
    <t>PX</t>
  </si>
  <si>
    <t>Roper Industries Inc.</t>
  </si>
  <si>
    <t>NACCO Industries</t>
  </si>
  <si>
    <t>Unilever NV</t>
  </si>
  <si>
    <t>UN</t>
  </si>
  <si>
    <t>Unilever plc</t>
  </si>
  <si>
    <t>UL</t>
  </si>
  <si>
    <t>FY Streak,&amp;</t>
  </si>
  <si>
    <t>B26</t>
  </si>
  <si>
    <t>PII</t>
  </si>
  <si>
    <t>Norfolk Southern</t>
  </si>
  <si>
    <t>NSC</t>
  </si>
  <si>
    <t>Computer Services Inc.</t>
  </si>
  <si>
    <t>CSVI</t>
  </si>
  <si>
    <t>Disclaimer: Although all figures are thought to be correct, no guarantee is expressed, nor should any be implied.</t>
  </si>
  <si>
    <t>Abbreviations:</t>
  </si>
  <si>
    <t>PEG=P/E divided by 5-yr future growth rate; TY=This Year; NY=Next Year</t>
  </si>
  <si>
    <t>Growth</t>
  </si>
  <si>
    <t>Archer Daniels Midland</t>
  </si>
  <si>
    <t>ADM</t>
  </si>
  <si>
    <t>Consolidated Edison</t>
  </si>
  <si>
    <t>ED</t>
  </si>
  <si>
    <t>Kimberly-Clark Corp.</t>
  </si>
  <si>
    <t>KMB</t>
  </si>
  <si>
    <t>Franklin Electric Co.</t>
  </si>
  <si>
    <t>FELE</t>
  </si>
  <si>
    <t>Company</t>
  </si>
  <si>
    <t>Symbol</t>
  </si>
  <si>
    <t>Old</t>
  </si>
  <si>
    <t>New</t>
  </si>
  <si>
    <t>Ex-Div</t>
  </si>
  <si>
    <t>Record</t>
  </si>
  <si>
    <t>Pay</t>
  </si>
  <si>
    <t>Eaton Vance Corp.</t>
  </si>
  <si>
    <t>EV</t>
  </si>
  <si>
    <t>Energen Corp.</t>
  </si>
  <si>
    <t>EGN</t>
  </si>
  <si>
    <t>ExxonMobil Corp.</t>
  </si>
  <si>
    <t>XOM</t>
  </si>
  <si>
    <t>(and American Depository Receipts)</t>
  </si>
  <si>
    <t>Dividend Dates</t>
  </si>
  <si>
    <t>%</t>
  </si>
  <si>
    <t>Inc.</t>
  </si>
  <si>
    <t>Insurance</t>
  </si>
  <si>
    <t>Tobacco</t>
  </si>
  <si>
    <t>Utility-Water</t>
  </si>
  <si>
    <t>Banking</t>
  </si>
  <si>
    <t>Telecommunications</t>
  </si>
  <si>
    <t>10-yr</t>
  </si>
  <si>
    <t>5-yr</t>
  </si>
  <si>
    <t>will split to 2co's</t>
  </si>
  <si>
    <t>Medical Instruments</t>
  </si>
  <si>
    <t>Packaging</t>
  </si>
  <si>
    <t>Utility-Electric</t>
  </si>
  <si>
    <t>Rubber &amp; Plastics</t>
  </si>
  <si>
    <t>CenturyLink Inc.</t>
  </si>
  <si>
    <t>MXIM</t>
  </si>
  <si>
    <t>Maxim Integrated Products</t>
  </si>
  <si>
    <t>Annual Div.</t>
  </si>
  <si>
    <t>C20</t>
  </si>
  <si>
    <t>Harsco Corp.</t>
  </si>
  <si>
    <t>Franklin Resources</t>
  </si>
  <si>
    <t>BEN</t>
  </si>
  <si>
    <t>Albemarle Corp.</t>
  </si>
  <si>
    <t>ALB</t>
  </si>
  <si>
    <t>MHP</t>
  </si>
  <si>
    <t>RPM International Inc.</t>
  </si>
  <si>
    <t>RPM</t>
  </si>
  <si>
    <t>Black Hills Corp.</t>
  </si>
  <si>
    <t>BKH</t>
  </si>
  <si>
    <t>W.W. Grainger Inc.</t>
  </si>
  <si>
    <t>GWW</t>
  </si>
  <si>
    <t>Low</t>
  </si>
  <si>
    <t>Telephone &amp; Data Sys.</t>
  </si>
  <si>
    <t>TDS</t>
  </si>
  <si>
    <t>MktCap</t>
  </si>
  <si>
    <t>($Mil)</t>
  </si>
  <si>
    <t>Automatic Data Proc.</t>
  </si>
  <si>
    <t>ADP</t>
  </si>
  <si>
    <t>MGE Energy Inc.</t>
  </si>
  <si>
    <t>MGEE</t>
  </si>
  <si>
    <t>Vectren Corp.</t>
  </si>
  <si>
    <t>VVC</t>
  </si>
  <si>
    <t>ADR-Neth.,@,&amp;</t>
  </si>
  <si>
    <t>ADR-UK,@,&amp;</t>
  </si>
  <si>
    <t>Old Republic Int'l</t>
  </si>
  <si>
    <t>ORI</t>
  </si>
  <si>
    <t>Pitney Bowes Inc.</t>
  </si>
  <si>
    <t>PBI</t>
  </si>
  <si>
    <t>Sigma-Aldrich Corp.</t>
  </si>
  <si>
    <t>SIAL</t>
  </si>
  <si>
    <t>Sonoco Products Co.</t>
  </si>
  <si>
    <t>SON</t>
  </si>
  <si>
    <t>N</t>
  </si>
  <si>
    <t>Quarterly Rate</t>
  </si>
  <si>
    <t>Div=Annual</t>
  </si>
  <si>
    <t>Note</t>
  </si>
  <si>
    <t>n/a</t>
  </si>
  <si>
    <t>C23</t>
  </si>
  <si>
    <t>UniSource Energy Corp.</t>
  </si>
  <si>
    <t>Gorman-Rupp Company</t>
  </si>
  <si>
    <t>GRC</t>
  </si>
  <si>
    <t>SYY</t>
  </si>
  <si>
    <t>WGL Holdings Inc.</t>
  </si>
  <si>
    <t>P/Sales</t>
  </si>
  <si>
    <t>P/Book</t>
  </si>
  <si>
    <t>MRQ</t>
  </si>
  <si>
    <t>EPS=Earnings Per Share; P/E=Price/Earnings Per Share; TTM=Trailing Twelve Months; MRQ=Most Recent Quarter</t>
  </si>
  <si>
    <t>WGL</t>
  </si>
  <si>
    <t>Medtronic Inc.</t>
  </si>
  <si>
    <t>Cleaning Products</t>
  </si>
  <si>
    <t>Canadian Natural Resources Ltd.</t>
  </si>
  <si>
    <t>CNQ</t>
  </si>
  <si>
    <t>Chesapeake Financial Shares</t>
  </si>
  <si>
    <t>CPKF</t>
  </si>
  <si>
    <t>Genuine Parts Co.</t>
  </si>
  <si>
    <t>Procter &amp; Gamble Co.</t>
  </si>
  <si>
    <t>3M Company</t>
  </si>
  <si>
    <t>MMM</t>
  </si>
  <si>
    <t>Cincinnati Financial</t>
  </si>
  <si>
    <t>CINF</t>
  </si>
  <si>
    <t>Lowe's Companies</t>
  </si>
  <si>
    <t>LOW</t>
  </si>
  <si>
    <t>Coca-Cola Company</t>
  </si>
  <si>
    <t>KO</t>
  </si>
  <si>
    <t>Colgate-Palmolive Co.</t>
  </si>
  <si>
    <t>CL</t>
  </si>
  <si>
    <t>B03</t>
  </si>
  <si>
    <t>C09</t>
  </si>
  <si>
    <t>B20</t>
  </si>
  <si>
    <t>B31</t>
  </si>
  <si>
    <t>C17</t>
  </si>
  <si>
    <t>Dec</t>
  </si>
  <si>
    <t>JnDe</t>
  </si>
  <si>
    <t>JaJl</t>
  </si>
  <si>
    <t>Transportation</t>
  </si>
  <si>
    <t>Aerospace/Defense</t>
  </si>
  <si>
    <t>Building Materials</t>
  </si>
  <si>
    <t>ADR-Switz.</t>
  </si>
  <si>
    <t>Semi-ann. Div</t>
  </si>
  <si>
    <t>Imperial Oil Ltd.</t>
  </si>
  <si>
    <t>IMO</t>
  </si>
  <si>
    <t>PartnerRe Limited</t>
  </si>
  <si>
    <t>PRE</t>
  </si>
  <si>
    <t>Dates in Red (right-aligned) indicate last increase more than a year ago (Ex-Div Date)</t>
  </si>
  <si>
    <t>Annual</t>
  </si>
  <si>
    <t>Dividend</t>
  </si>
  <si>
    <t>DR</t>
  </si>
  <si>
    <t>SP</t>
  </si>
  <si>
    <t>No.</t>
  </si>
  <si>
    <t>-</t>
  </si>
  <si>
    <t>DRIP Fees</t>
  </si>
  <si>
    <t>HARL</t>
  </si>
  <si>
    <t>Technology-Hardware</t>
  </si>
  <si>
    <t>Retail-Grocery</t>
  </si>
  <si>
    <t>Financial Services</t>
  </si>
  <si>
    <t>Industrial Equipment</t>
  </si>
  <si>
    <t>Utility-Gas</t>
  </si>
  <si>
    <t>Oil &amp; Gas</t>
  </si>
  <si>
    <t>Bowl America Class A</t>
  </si>
  <si>
    <t>First Capital Inc.</t>
  </si>
  <si>
    <t>FCAP</t>
  </si>
  <si>
    <t>Westamerica Bancorp</t>
  </si>
  <si>
    <t>WABC</t>
  </si>
  <si>
    <t>5-yr</t>
    <phoneticPr fontId="24" type="noConversion"/>
  </si>
  <si>
    <t>3-yr</t>
    <phoneticPr fontId="24" type="noConversion"/>
  </si>
  <si>
    <t>10-yr</t>
    <phoneticPr fontId="24" type="noConversion"/>
  </si>
  <si>
    <t>Avg Mkt Cap</t>
    <phoneticPr fontId="24" type="noConversion"/>
  </si>
  <si>
    <t>9.4%  (6.6)</t>
    <phoneticPr fontId="24" type="noConversion"/>
  </si>
  <si>
    <t>Nu Skin Enterprises Inc.</t>
  </si>
  <si>
    <t>NUS</t>
  </si>
  <si>
    <t>Novo Nordisk A/S</t>
  </si>
  <si>
    <t>NVO</t>
  </si>
  <si>
    <t>Technology-Services</t>
  </si>
  <si>
    <t>ATR</t>
  </si>
  <si>
    <t>Aqua America Inc.</t>
  </si>
  <si>
    <t>WTR</t>
  </si>
  <si>
    <t>Arrow Financial Corp.</t>
  </si>
  <si>
    <t>AROW</t>
  </si>
  <si>
    <t>Avon Products Inc.</t>
  </si>
  <si>
    <t>AVP</t>
  </si>
  <si>
    <t>Badger Meter Inc.</t>
  </si>
  <si>
    <t>York Water Company</t>
  </si>
  <si>
    <t>YORW</t>
  </si>
  <si>
    <t>MCHP</t>
  </si>
  <si>
    <t>%Ratio</t>
  </si>
  <si>
    <t>Industrial Goods</t>
  </si>
  <si>
    <t>Railroad</t>
  </si>
  <si>
    <t>Electronics</t>
  </si>
  <si>
    <t>Media</t>
  </si>
  <si>
    <t>Oil &amp; Gas Services</t>
  </si>
  <si>
    <t>Southside Bancshares</t>
  </si>
  <si>
    <t>SBSI</t>
  </si>
  <si>
    <t>Universal Forest Products</t>
  </si>
  <si>
    <t>UFPI</t>
  </si>
  <si>
    <t>N/A</t>
  </si>
  <si>
    <t>Most Recent Dividend Increase Information</t>
  </si>
  <si>
    <t>Price</t>
  </si>
  <si>
    <t>Yield</t>
  </si>
  <si>
    <t>Industry</t>
  </si>
  <si>
    <t>Conglomerate</t>
  </si>
  <si>
    <t>Drugs</t>
  </si>
  <si>
    <t>Business Services</t>
  </si>
  <si>
    <t>PinkSheets(.PK)</t>
  </si>
  <si>
    <t>BulletinBoard(.OB)</t>
  </si>
  <si>
    <t>C06</t>
  </si>
  <si>
    <t>A18</t>
  </si>
  <si>
    <t>C16</t>
  </si>
  <si>
    <t>C25</t>
  </si>
  <si>
    <t>Personal Products</t>
  </si>
  <si>
    <t>Business Equipment</t>
  </si>
  <si>
    <t>Machinery</t>
  </si>
  <si>
    <t>Orrstown Financial Services</t>
  </si>
  <si>
    <t>ORRF</t>
  </si>
  <si>
    <t>Watsco Inc.</t>
  </si>
  <si>
    <t>WSO</t>
  </si>
  <si>
    <t>Thomson Reuters Corp.</t>
  </si>
  <si>
    <t>TRI</t>
  </si>
  <si>
    <t>PEG</t>
  </si>
  <si>
    <t>Novartis AG</t>
  </si>
  <si>
    <t>NVS</t>
  </si>
  <si>
    <t>Monsanto Company</t>
  </si>
  <si>
    <t>MON</t>
  </si>
  <si>
    <t>Group Averages</t>
    <phoneticPr fontId="24" type="noConversion"/>
  </si>
  <si>
    <t>Lancaster Colony Corp.</t>
  </si>
  <si>
    <t>LANC</t>
  </si>
  <si>
    <t>CTWS</t>
  </si>
  <si>
    <t>AFLAC Inc.</t>
  </si>
  <si>
    <t>AFL</t>
  </si>
  <si>
    <t>Y</t>
  </si>
  <si>
    <t>Air Products &amp; Chem.</t>
  </si>
  <si>
    <t>APD</t>
  </si>
  <si>
    <t>AT&amp;T Inc.</t>
  </si>
  <si>
    <t>T</t>
  </si>
  <si>
    <t>Bemis Company</t>
  </si>
  <si>
    <t>BMS</t>
  </si>
  <si>
    <t>Cintas Corp.</t>
  </si>
  <si>
    <t>CTAS</t>
  </si>
  <si>
    <t>Clarcor Inc.</t>
  </si>
  <si>
    <t>CLC</t>
  </si>
  <si>
    <t>TTM</t>
  </si>
  <si>
    <t>Payout</t>
  </si>
  <si>
    <t>Ratio</t>
  </si>
  <si>
    <t>TY Est</t>
  </si>
  <si>
    <t>NY Est</t>
  </si>
  <si>
    <t>Fundamental Data</t>
  </si>
  <si>
    <t>52-week</t>
  </si>
  <si>
    <t>High</t>
  </si>
  <si>
    <t>Ann,ADR-Den.</t>
  </si>
  <si>
    <t>Ann,ADR-Switz</t>
  </si>
  <si>
    <t>#</t>
  </si>
  <si>
    <t>BancFirst Corp. OK</t>
  </si>
  <si>
    <t>Royal Gold Inc.</t>
  </si>
  <si>
    <t>RGLD</t>
  </si>
  <si>
    <t>ROP</t>
  </si>
  <si>
    <t>Ross Stores Inc.</t>
  </si>
  <si>
    <t>ROST</t>
  </si>
  <si>
    <t>SEI Investments Company</t>
  </si>
  <si>
    <t>SEIC</t>
  </si>
  <si>
    <t>A.O. Smith Corp.</t>
  </si>
  <si>
    <t>AOS</t>
  </si>
  <si>
    <t>Stryker Corp.</t>
  </si>
  <si>
    <t>SYK</t>
  </si>
  <si>
    <t>West Pharmaceutical Services</t>
  </si>
  <si>
    <t>WST</t>
  </si>
  <si>
    <t>Leggett &amp; Platt Inc.</t>
  </si>
  <si>
    <t>LEG</t>
  </si>
  <si>
    <t>National Fuel Gas</t>
  </si>
  <si>
    <t>NFG</t>
  </si>
  <si>
    <t>Bunge Limited</t>
  </si>
  <si>
    <t>BG</t>
  </si>
  <si>
    <t>SCANA Corp.</t>
  </si>
  <si>
    <t>SCG</t>
  </si>
  <si>
    <t>DCC-SmallCap-HiYield</t>
    <phoneticPr fontId="24" type="noConversion"/>
  </si>
  <si>
    <t>DCC-Small Cap-Hi Yield</t>
    <phoneticPr fontId="24" type="noConversion"/>
  </si>
  <si>
    <t>DA+ Portfolio</t>
    <phoneticPr fontId="24" type="noConversion"/>
  </si>
  <si>
    <t>Group Statistics (Bottom 75% by Market Cap)</t>
    <phoneticPr fontId="24" type="noConversion"/>
  </si>
  <si>
    <t>Factor</t>
    <phoneticPr fontId="24" type="noConversion"/>
  </si>
  <si>
    <t>DA+ Portfolio</t>
    <phoneticPr fontId="24" type="noConversion"/>
  </si>
  <si>
    <t>8.2% (4.0)</t>
    <phoneticPr fontId="24" type="noConversion"/>
  </si>
  <si>
    <t>5.6% (3.8)</t>
    <phoneticPr fontId="24" type="noConversion"/>
  </si>
  <si>
    <t>8.6% (5.3)</t>
    <phoneticPr fontId="24" type="noConversion"/>
  </si>
  <si>
    <t>10.5% (7.3)</t>
    <phoneticPr fontId="24" type="noConversion"/>
  </si>
  <si>
    <t>11.0% (7.9)</t>
    <phoneticPr fontId="24" type="noConversion"/>
  </si>
  <si>
    <t>DA+ Portfolio</t>
    <phoneticPr fontId="24" type="noConversion"/>
  </si>
  <si>
    <t>Cons Disc</t>
    <phoneticPr fontId="24" type="noConversion"/>
  </si>
  <si>
    <t>Cons Staple</t>
    <phoneticPr fontId="24" type="noConversion"/>
  </si>
  <si>
    <t>Cons Staple</t>
    <phoneticPr fontId="24" type="noConversion"/>
  </si>
  <si>
    <t>Energy</t>
    <phoneticPr fontId="24" type="noConversion"/>
  </si>
  <si>
    <t>Financials</t>
    <phoneticPr fontId="24" type="noConversion"/>
  </si>
  <si>
    <t>Financials</t>
    <phoneticPr fontId="24" type="noConversion"/>
  </si>
  <si>
    <t>Health Care</t>
    <phoneticPr fontId="24" type="noConversion"/>
  </si>
  <si>
    <t>Industrials</t>
    <phoneticPr fontId="24" type="noConversion"/>
  </si>
  <si>
    <t>Industrials</t>
    <phoneticPr fontId="24" type="noConversion"/>
  </si>
  <si>
    <t>Info Tech</t>
    <phoneticPr fontId="24" type="noConversion"/>
  </si>
  <si>
    <t>Info Tech</t>
    <phoneticPr fontId="24" type="noConversion"/>
  </si>
  <si>
    <t>Info Tech</t>
    <phoneticPr fontId="24" type="noConversion"/>
  </si>
  <si>
    <t>APD</t>
    <phoneticPr fontId="24" type="noConversion"/>
  </si>
  <si>
    <t>Materials</t>
    <phoneticPr fontId="24" type="noConversion"/>
  </si>
  <si>
    <t>Materials</t>
    <phoneticPr fontId="24" type="noConversion"/>
  </si>
  <si>
    <t>Telecom</t>
    <phoneticPr fontId="24" type="noConversion"/>
  </si>
  <si>
    <t>Telecom</t>
    <phoneticPr fontId="24" type="noConversion"/>
  </si>
  <si>
    <t>Telecom</t>
    <phoneticPr fontId="24" type="noConversion"/>
  </si>
  <si>
    <t>Utilities</t>
    <phoneticPr fontId="24" type="noConversion"/>
  </si>
  <si>
    <t>Group Averages</t>
    <phoneticPr fontId="24" type="noConversion"/>
  </si>
  <si>
    <t>7.7% (6.8)</t>
    <phoneticPr fontId="24" type="noConversion"/>
  </si>
  <si>
    <t>11.4% (7.6)</t>
    <phoneticPr fontId="24" type="noConversion"/>
  </si>
  <si>
    <t>10.3%  (4.7)</t>
    <phoneticPr fontId="24" type="noConversion"/>
  </si>
  <si>
    <t>11.6% (8.5)</t>
    <phoneticPr fontId="24" type="noConversion"/>
  </si>
  <si>
    <t>DCC-Top 25% by Size</t>
    <phoneticPr fontId="24" type="noConversion"/>
  </si>
  <si>
    <t>DCC population (full)*</t>
    <phoneticPr fontId="24" type="noConversion"/>
  </si>
  <si>
    <t>9.9% (7.3)</t>
    <phoneticPr fontId="24" type="noConversion"/>
  </si>
  <si>
    <t>14.2% (8.0)</t>
    <phoneticPr fontId="24" type="noConversion"/>
  </si>
  <si>
    <t>DCC-Bottom 75% by Size</t>
    <phoneticPr fontId="24" type="noConversion"/>
  </si>
  <si>
    <t>10.3% (5.0)</t>
    <phoneticPr fontId="24" type="noConversion"/>
  </si>
  <si>
    <t>10.4% (3.9)</t>
    <phoneticPr fontId="24" type="noConversion"/>
  </si>
  <si>
    <t>13.2% (7.3)</t>
    <phoneticPr fontId="24" type="noConversion"/>
  </si>
  <si>
    <t>15.6% (8.4)</t>
    <phoneticPr fontId="24" type="noConversion"/>
  </si>
  <si>
    <t>7.0% (6.5)</t>
    <phoneticPr fontId="24" type="noConversion"/>
  </si>
  <si>
    <t>8.2% (5.8)</t>
    <phoneticPr fontId="24" type="noConversion"/>
  </si>
  <si>
    <t>10.0% (6.9)</t>
    <phoneticPr fontId="24" type="noConversion"/>
  </si>
  <si>
    <t>10.5% (7.2)</t>
    <phoneticPr fontId="24" type="noConversion"/>
  </si>
  <si>
    <t>DCC-SmallCap_HiYield</t>
    <phoneticPr fontId="24" type="noConversion"/>
  </si>
  <si>
    <t>8.9% (4.0)</t>
    <phoneticPr fontId="24" type="noConversion"/>
  </si>
  <si>
    <t>5.0% (6.4)</t>
    <phoneticPr fontId="24" type="noConversion"/>
  </si>
  <si>
    <t>7.8% (6.7)</t>
    <phoneticPr fontId="24" type="noConversion"/>
  </si>
  <si>
    <t>10.2% (8.2)</t>
    <phoneticPr fontId="24" type="noConversion"/>
  </si>
  <si>
    <t>10.4% (8.0)</t>
    <phoneticPr fontId="24" type="noConversion"/>
  </si>
  <si>
    <t>Group Statistics (DCC-noREIT/MLP)</t>
    <phoneticPr fontId="24" type="noConversion"/>
  </si>
  <si>
    <t>HSC</t>
  </si>
  <si>
    <t>United Technologies</t>
  </si>
  <si>
    <t>Abbott Laboratories</t>
  </si>
  <si>
    <t>ABT</t>
  </si>
  <si>
    <t>Becton Dickinson &amp; Co.</t>
  </si>
  <si>
    <t>BDX</t>
  </si>
  <si>
    <t>Nucor Corp.</t>
  </si>
  <si>
    <t>NUE</t>
  </si>
  <si>
    <t>Tennant Company</t>
  </si>
  <si>
    <t>TNC</t>
  </si>
  <si>
    <t>VF Corp.</t>
  </si>
  <si>
    <t>VFC</t>
  </si>
  <si>
    <t>CTL</t>
  </si>
  <si>
    <t>McGraw-Hill Companies</t>
  </si>
  <si>
    <t>Factor</t>
    <phoneticPr fontId="24" type="noConversion"/>
  </si>
  <si>
    <t>Averages (Full Population)</t>
    <phoneticPr fontId="24" type="noConversion"/>
  </si>
  <si>
    <t>Without-REIT/MLP</t>
    <phoneticPr fontId="24" type="noConversion"/>
  </si>
  <si>
    <t>n/a</t>
    <phoneticPr fontId="24" type="noConversion"/>
  </si>
  <si>
    <t>Group</t>
    <phoneticPr fontId="24" type="noConversion"/>
  </si>
  <si>
    <t>Avg CDG Yrs</t>
    <phoneticPr fontId="24" type="noConversion"/>
  </si>
  <si>
    <t>Yield (Jul 31)</t>
    <phoneticPr fontId="24" type="noConversion"/>
  </si>
  <si>
    <t>Payout Ratio</t>
    <phoneticPr fontId="24" type="noConversion"/>
  </si>
  <si>
    <t>1-yr</t>
    <phoneticPr fontId="24" type="noConversion"/>
  </si>
</sst>
</file>

<file path=xl/styles.xml><?xml version="1.0" encoding="utf-8"?>
<styleSheet xmlns="http://schemas.openxmlformats.org/spreadsheetml/2006/main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(* #,##0.00_);_(* \(#,##0.00\);_(* &quot;-&quot;??_);_(@_)"/>
    <numFmt numFmtId="168" formatCode="0.0000"/>
    <numFmt numFmtId="169" formatCode="0.0"/>
    <numFmt numFmtId="170" formatCode="0.0;[Red]0.0"/>
    <numFmt numFmtId="171" formatCode="0.0_);[Red]\(0.0\)"/>
    <numFmt numFmtId="172" formatCode="0.000_);[Red]\(0.000\)"/>
    <numFmt numFmtId="173" formatCode="0.0_);\(0.0\)"/>
    <numFmt numFmtId="174" formatCode="0.0%"/>
    <numFmt numFmtId="175" formatCode="0.00%"/>
  </numFmts>
  <fonts count="37">
    <font>
      <sz val="10"/>
      <name val="Arial"/>
    </font>
    <font>
      <b/>
      <sz val="10"/>
      <name val="Verdana"/>
    </font>
    <font>
      <sz val="10"/>
      <name val="Arial"/>
    </font>
    <font>
      <sz val="10"/>
      <color indexed="48"/>
      <name val="Arial"/>
      <family val="2"/>
    </font>
    <font>
      <sz val="10"/>
      <name val="Arial"/>
    </font>
    <font>
      <b/>
      <i/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/>
      <sz val="10"/>
      <color indexed="12"/>
      <name val="Arial"/>
    </font>
    <font>
      <sz val="7"/>
      <color indexed="17"/>
      <name val="Arial"/>
      <family val="2"/>
    </font>
    <font>
      <sz val="7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48"/>
      <name val="Arial"/>
      <family val="2"/>
    </font>
    <font>
      <sz val="9"/>
      <color indexed="10"/>
      <name val="Arial"/>
      <family val="2"/>
    </font>
    <font>
      <i/>
      <sz val="8"/>
      <color indexed="17"/>
      <name val="Arial"/>
      <family val="2"/>
    </font>
    <font>
      <i/>
      <sz val="8"/>
      <color indexed="10"/>
      <name val="Arial"/>
      <family val="2"/>
    </font>
    <font>
      <i/>
      <sz val="7"/>
      <name val="Arial"/>
      <family val="2"/>
    </font>
    <font>
      <sz val="9"/>
      <color indexed="17"/>
      <name val="Arial"/>
      <family val="2"/>
    </font>
    <font>
      <sz val="7"/>
      <name val="Arial"/>
      <family val="2"/>
    </font>
    <font>
      <sz val="9"/>
      <color indexed="12"/>
      <name val="Arial"/>
      <family val="2"/>
    </font>
    <font>
      <sz val="7"/>
      <color indexed="48"/>
      <name val="Arial"/>
      <family val="2"/>
    </font>
    <font>
      <sz val="10"/>
      <color indexed="12"/>
      <name val="Arial"/>
      <family val="2"/>
    </font>
    <font>
      <sz val="8"/>
      <name val="Verdana"/>
    </font>
    <font>
      <sz val="9"/>
      <color indexed="61"/>
      <name val="Arial"/>
      <family val="2"/>
    </font>
    <font>
      <i/>
      <sz val="8"/>
      <name val="Arial"/>
      <family val="2"/>
    </font>
    <font>
      <sz val="8"/>
      <color indexed="17"/>
      <name val="Arial"/>
      <family val="2"/>
    </font>
    <font>
      <sz val="8"/>
      <color indexed="14"/>
      <name val="Arial"/>
      <family val="2"/>
    </font>
    <font>
      <sz val="7"/>
      <color indexed="14"/>
      <name val="Arial"/>
      <family val="2"/>
    </font>
    <font>
      <b/>
      <i/>
      <u/>
      <sz val="10"/>
      <color indexed="17"/>
      <name val="Arial"/>
      <family val="2"/>
    </font>
    <font>
      <sz val="9"/>
      <color indexed="20"/>
      <name val="Arial"/>
      <family val="2"/>
    </font>
    <font>
      <b/>
      <sz val="10"/>
      <name val="Arial"/>
    </font>
    <font>
      <b/>
      <sz val="10"/>
      <name val="Verdana"/>
    </font>
    <font>
      <sz val="10"/>
      <name val="Verdana"/>
    </font>
    <font>
      <b/>
      <u/>
      <sz val="10"/>
      <name val="Arial"/>
    </font>
    <font>
      <b/>
      <sz val="12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7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1146">
    <xf numFmtId="0" fontId="0" fillId="0" borderId="0" xfId="0"/>
    <xf numFmtId="0" fontId="4" fillId="0" borderId="11" xfId="0" applyFont="1" applyBorder="1"/>
    <xf numFmtId="0" fontId="4" fillId="0" borderId="0" xfId="0" applyFont="1" applyBorder="1"/>
    <xf numFmtId="0" fontId="4" fillId="0" borderId="10" xfId="0" applyFont="1" applyBorder="1"/>
    <xf numFmtId="0" fontId="6" fillId="0" borderId="0" xfId="0" quotePrefix="1" applyFont="1" applyBorder="1"/>
    <xf numFmtId="0" fontId="7" fillId="0" borderId="0" xfId="0" applyFont="1" applyBorder="1"/>
    <xf numFmtId="0" fontId="7" fillId="0" borderId="4" xfId="0" applyFont="1" applyBorder="1"/>
    <xf numFmtId="14" fontId="4" fillId="0" borderId="3" xfId="0" applyNumberFormat="1" applyFont="1" applyBorder="1"/>
    <xf numFmtId="0" fontId="6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7" fillId="0" borderId="6" xfId="0" applyFont="1" applyBorder="1"/>
    <xf numFmtId="0" fontId="7" fillId="0" borderId="12" xfId="0" applyFont="1" applyBorder="1"/>
    <xf numFmtId="0" fontId="7" fillId="0" borderId="0" xfId="0" applyFont="1" applyBorder="1" applyAlignment="1">
      <alignment horizontal="center"/>
    </xf>
    <xf numFmtId="2" fontId="7" fillId="0" borderId="3" xfId="0" applyNumberFormat="1" applyFont="1" applyBorder="1" applyAlignment="1">
      <alignment horizontal="right"/>
    </xf>
    <xf numFmtId="168" fontId="7" fillId="0" borderId="4" xfId="0" applyNumberFormat="1" applyFont="1" applyBorder="1"/>
    <xf numFmtId="2" fontId="7" fillId="0" borderId="12" xfId="0" applyNumberFormat="1" applyFont="1" applyBorder="1"/>
    <xf numFmtId="14" fontId="7" fillId="0" borderId="4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14" fontId="7" fillId="0" borderId="3" xfId="0" applyNumberFormat="1" applyFont="1" applyBorder="1" applyAlignment="1">
      <alignment horizontal="left"/>
    </xf>
    <xf numFmtId="0" fontId="7" fillId="0" borderId="3" xfId="0" applyFont="1" applyBorder="1"/>
    <xf numFmtId="0" fontId="7" fillId="0" borderId="7" xfId="0" applyFont="1" applyBorder="1"/>
    <xf numFmtId="0" fontId="7" fillId="0" borderId="14" xfId="0" applyFont="1" applyBorder="1"/>
    <xf numFmtId="2" fontId="7" fillId="0" borderId="8" xfId="0" applyNumberFormat="1" applyFont="1" applyBorder="1" applyAlignment="1">
      <alignment horizontal="right"/>
    </xf>
    <xf numFmtId="168" fontId="7" fillId="0" borderId="0" xfId="0" applyNumberFormat="1" applyFont="1" applyBorder="1"/>
    <xf numFmtId="2" fontId="7" fillId="0" borderId="14" xfId="0" applyNumberFormat="1" applyFont="1" applyBorder="1"/>
    <xf numFmtId="14" fontId="7" fillId="0" borderId="0" xfId="0" applyNumberFormat="1" applyFont="1" applyBorder="1" applyAlignment="1">
      <alignment horizontal="left"/>
    </xf>
    <xf numFmtId="14" fontId="7" fillId="0" borderId="14" xfId="0" applyNumberFormat="1" applyFont="1" applyBorder="1" applyAlignment="1">
      <alignment horizontal="left"/>
    </xf>
    <xf numFmtId="14" fontId="7" fillId="0" borderId="8" xfId="0" applyNumberFormat="1" applyFont="1" applyBorder="1" applyAlignment="1">
      <alignment horizontal="left"/>
    </xf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5" xfId="0" applyFont="1" applyBorder="1"/>
    <xf numFmtId="2" fontId="7" fillId="0" borderId="11" xfId="0" applyNumberFormat="1" applyFont="1" applyBorder="1" applyAlignment="1">
      <alignment horizontal="right"/>
    </xf>
    <xf numFmtId="168" fontId="7" fillId="0" borderId="10" xfId="0" applyNumberFormat="1" applyFont="1" applyBorder="1"/>
    <xf numFmtId="2" fontId="7" fillId="0" borderId="15" xfId="0" applyNumberFormat="1" applyFont="1" applyBorder="1"/>
    <xf numFmtId="14" fontId="7" fillId="0" borderId="11" xfId="0" applyNumberFormat="1" applyFont="1" applyBorder="1" applyAlignment="1">
      <alignment horizontal="left"/>
    </xf>
    <xf numFmtId="0" fontId="7" fillId="0" borderId="11" xfId="0" applyFont="1" applyBorder="1"/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4" fontId="7" fillId="0" borderId="10" xfId="0" applyNumberFormat="1" applyFont="1" applyBorder="1" applyAlignment="1">
      <alignment horizontal="left"/>
    </xf>
    <xf numFmtId="14" fontId="7" fillId="0" borderId="15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quotePrefix="1" applyFont="1" applyBorder="1" applyAlignment="1">
      <alignment horizontal="center"/>
    </xf>
    <xf numFmtId="0" fontId="7" fillId="0" borderId="3" xfId="0" quotePrefix="1" applyFont="1" applyBorder="1" applyAlignment="1">
      <alignment horizontal="center"/>
    </xf>
    <xf numFmtId="0" fontId="7" fillId="0" borderId="2" xfId="0" applyFont="1" applyBorder="1"/>
    <xf numFmtId="0" fontId="7" fillId="0" borderId="5" xfId="0" applyFont="1" applyBorder="1"/>
    <xf numFmtId="0" fontId="7" fillId="0" borderId="12" xfId="0" quotePrefix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7" fillId="0" borderId="7" xfId="0" quotePrefix="1" applyFont="1" applyBorder="1" applyAlignment="1">
      <alignment horizontal="center"/>
    </xf>
    <xf numFmtId="2" fontId="7" fillId="0" borderId="4" xfId="0" applyNumberFormat="1" applyFont="1" applyBorder="1"/>
    <xf numFmtId="2" fontId="7" fillId="0" borderId="10" xfId="0" applyNumberFormat="1" applyFont="1" applyBorder="1"/>
    <xf numFmtId="14" fontId="15" fillId="0" borderId="0" xfId="0" applyNumberFormat="1" applyFont="1" applyBorder="1" applyAlignment="1">
      <alignment horizontal="right"/>
    </xf>
    <xf numFmtId="14" fontId="15" fillId="0" borderId="14" xfId="0" applyNumberFormat="1" applyFont="1" applyBorder="1" applyAlignment="1">
      <alignment horizontal="right"/>
    </xf>
    <xf numFmtId="14" fontId="15" fillId="0" borderId="8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7" fillId="0" borderId="9" xfId="0" quotePrefix="1" applyFont="1" applyBorder="1" applyAlignment="1">
      <alignment horizontal="center"/>
    </xf>
    <xf numFmtId="0" fontId="7" fillId="0" borderId="11" xfId="0" quotePrefix="1" applyFont="1" applyBorder="1" applyAlignment="1">
      <alignment horizontal="center"/>
    </xf>
    <xf numFmtId="169" fontId="7" fillId="0" borderId="15" xfId="0" applyNumberFormat="1" applyFont="1" applyBorder="1"/>
    <xf numFmtId="0" fontId="5" fillId="0" borderId="1" xfId="0" applyFont="1" applyBorder="1"/>
    <xf numFmtId="0" fontId="4" fillId="0" borderId="2" xfId="0" applyFont="1" applyBorder="1"/>
    <xf numFmtId="0" fontId="9" fillId="0" borderId="2" xfId="2" applyBorder="1" applyAlignment="1" applyProtection="1"/>
    <xf numFmtId="0" fontId="6" fillId="0" borderId="2" xfId="0" quotePrefix="1" applyFont="1" applyBorder="1"/>
    <xf numFmtId="0" fontId="8" fillId="0" borderId="2" xfId="0" quotePrefix="1" applyFont="1" applyBorder="1" applyAlignment="1">
      <alignment horizontal="right"/>
    </xf>
    <xf numFmtId="0" fontId="7" fillId="0" borderId="6" xfId="0" quotePrefix="1" applyFont="1" applyBorder="1" applyAlignment="1">
      <alignment horizontal="center"/>
    </xf>
    <xf numFmtId="2" fontId="7" fillId="0" borderId="8" xfId="0" quotePrefix="1" applyNumberFormat="1" applyFont="1" applyBorder="1" applyAlignment="1">
      <alignment horizontal="right"/>
    </xf>
    <xf numFmtId="0" fontId="7" fillId="0" borderId="7" xfId="0" applyFont="1" applyBorder="1" applyAlignment="1">
      <alignment horizontal="left"/>
    </xf>
    <xf numFmtId="0" fontId="7" fillId="0" borderId="7" xfId="0" quotePrefix="1" applyFont="1" applyBorder="1" applyAlignment="1">
      <alignment horizontal="left"/>
    </xf>
    <xf numFmtId="0" fontId="18" fillId="0" borderId="7" xfId="0" quotePrefix="1" applyFont="1" applyBorder="1" applyAlignment="1">
      <alignment horizontal="left"/>
    </xf>
    <xf numFmtId="0" fontId="0" fillId="0" borderId="5" xfId="0" applyBorder="1"/>
    <xf numFmtId="0" fontId="7" fillId="0" borderId="14" xfId="0" quotePrefix="1" applyFont="1" applyBorder="1" applyAlignment="1">
      <alignment horizontal="left"/>
    </xf>
    <xf numFmtId="14" fontId="7" fillId="0" borderId="14" xfId="0" quotePrefix="1" applyNumberFormat="1" applyFont="1" applyBorder="1" applyAlignment="1">
      <alignment horizontal="left"/>
    </xf>
    <xf numFmtId="168" fontId="7" fillId="0" borderId="8" xfId="0" quotePrefix="1" applyNumberFormat="1" applyFont="1" applyBorder="1" applyAlignment="1">
      <alignment horizontal="right"/>
    </xf>
    <xf numFmtId="2" fontId="7" fillId="0" borderId="3" xfId="0" quotePrefix="1" applyNumberFormat="1" applyFont="1" applyBorder="1" applyAlignment="1">
      <alignment horizontal="right"/>
    </xf>
    <xf numFmtId="168" fontId="7" fillId="0" borderId="3" xfId="0" quotePrefix="1" applyNumberFormat="1" applyFont="1" applyBorder="1" applyAlignment="1">
      <alignment horizontal="right"/>
    </xf>
    <xf numFmtId="0" fontId="7" fillId="0" borderId="8" xfId="0" quotePrefix="1" applyFont="1" applyBorder="1" applyAlignment="1">
      <alignment horizontal="left"/>
    </xf>
    <xf numFmtId="0" fontId="20" fillId="0" borderId="0" xfId="0" applyFont="1" applyBorder="1"/>
    <xf numFmtId="0" fontId="7" fillId="0" borderId="2" xfId="0" applyFont="1" applyBorder="1" applyAlignment="1"/>
    <xf numFmtId="0" fontId="7" fillId="0" borderId="9" xfId="0" applyFont="1" applyBorder="1" applyAlignment="1">
      <alignment horizontal="left"/>
    </xf>
    <xf numFmtId="2" fontId="7" fillId="0" borderId="14" xfId="0" quotePrefix="1" applyNumberFormat="1" applyFont="1" applyBorder="1" applyAlignment="1">
      <alignment horizontal="right"/>
    </xf>
    <xf numFmtId="2" fontId="7" fillId="0" borderId="15" xfId="0" quotePrefix="1" applyNumberFormat="1" applyFont="1" applyBorder="1" applyAlignment="1">
      <alignment horizontal="right"/>
    </xf>
    <xf numFmtId="14" fontId="7" fillId="0" borderId="6" xfId="0" applyNumberFormat="1" applyFont="1" applyBorder="1" applyAlignment="1">
      <alignment horizontal="left"/>
    </xf>
    <xf numFmtId="168" fontId="7" fillId="0" borderId="8" xfId="0" applyNumberFormat="1" applyFont="1" applyBorder="1"/>
    <xf numFmtId="0" fontId="7" fillId="0" borderId="11" xfId="0" quotePrefix="1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68" fontId="7" fillId="0" borderId="12" xfId="0" quotePrefix="1" applyNumberFormat="1" applyFont="1" applyBorder="1" applyAlignment="1">
      <alignment horizontal="right"/>
    </xf>
    <xf numFmtId="168" fontId="7" fillId="0" borderId="15" xfId="0" quotePrefix="1" applyNumberFormat="1" applyFont="1" applyBorder="1" applyAlignment="1">
      <alignment horizontal="right"/>
    </xf>
    <xf numFmtId="168" fontId="7" fillId="0" borderId="14" xfId="0" quotePrefix="1" applyNumberFormat="1" applyFont="1" applyBorder="1" applyAlignment="1">
      <alignment horizontal="right"/>
    </xf>
    <xf numFmtId="0" fontId="12" fillId="0" borderId="9" xfId="0" quotePrefix="1" applyFont="1" applyBorder="1" applyAlignment="1">
      <alignment horizontal="center"/>
    </xf>
    <xf numFmtId="0" fontId="3" fillId="0" borderId="0" xfId="0" applyFont="1" applyBorder="1"/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3" fillId="0" borderId="10" xfId="0" applyFont="1" applyBorder="1"/>
    <xf numFmtId="168" fontId="7" fillId="0" borderId="15" xfId="0" applyNumberFormat="1" applyFont="1" applyBorder="1"/>
    <xf numFmtId="168" fontId="7" fillId="0" borderId="14" xfId="0" applyNumberFormat="1" applyFont="1" applyBorder="1"/>
    <xf numFmtId="168" fontId="7" fillId="0" borderId="12" xfId="0" applyNumberFormat="1" applyFont="1" applyBorder="1"/>
    <xf numFmtId="169" fontId="7" fillId="0" borderId="12" xfId="0" applyNumberFormat="1" applyFont="1" applyBorder="1"/>
    <xf numFmtId="0" fontId="7" fillId="0" borderId="12" xfId="0" quotePrefix="1" applyFont="1" applyBorder="1" applyAlignment="1">
      <alignment horizontal="left"/>
    </xf>
    <xf numFmtId="2" fontId="15" fillId="0" borderId="15" xfId="0" applyNumberFormat="1" applyFont="1" applyBorder="1"/>
    <xf numFmtId="0" fontId="7" fillId="0" borderId="6" xfId="0" quotePrefix="1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7" xfId="0" applyNumberFormat="1" applyFont="1" applyBorder="1" applyAlignment="1">
      <alignment horizontal="left"/>
    </xf>
    <xf numFmtId="0" fontId="6" fillId="0" borderId="9" xfId="0" quotePrefix="1" applyFont="1" applyBorder="1" applyAlignment="1">
      <alignment horizontal="left"/>
    </xf>
    <xf numFmtId="0" fontId="6" fillId="0" borderId="7" xfId="0" quotePrefix="1" applyFont="1" applyBorder="1" applyAlignment="1">
      <alignment horizontal="left"/>
    </xf>
    <xf numFmtId="0" fontId="21" fillId="0" borderId="4" xfId="0" applyFont="1" applyBorder="1"/>
    <xf numFmtId="0" fontId="3" fillId="0" borderId="4" xfId="0" applyFont="1" applyBorder="1"/>
    <xf numFmtId="0" fontId="0" fillId="0" borderId="4" xfId="0" applyBorder="1"/>
    <xf numFmtId="0" fontId="0" fillId="0" borderId="3" xfId="0" applyBorder="1"/>
    <xf numFmtId="0" fontId="0" fillId="0" borderId="0" xfId="0" applyBorder="1"/>
    <xf numFmtId="0" fontId="0" fillId="0" borderId="8" xfId="0" applyBorder="1"/>
    <xf numFmtId="2" fontId="21" fillId="0" borderId="0" xfId="0" applyNumberFormat="1" applyFont="1" applyBorder="1" applyAlignment="1">
      <alignment horizontal="right"/>
    </xf>
    <xf numFmtId="2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4" xfId="0" quotePrefix="1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2" fontId="21" fillId="0" borderId="7" xfId="0" applyNumberFormat="1" applyFont="1" applyBorder="1" applyAlignment="1">
      <alignment horizontal="right"/>
    </xf>
    <xf numFmtId="2" fontId="21" fillId="0" borderId="8" xfId="0" applyNumberFormat="1" applyFont="1" applyBorder="1" applyAlignment="1">
      <alignment horizontal="right"/>
    </xf>
    <xf numFmtId="2" fontId="21" fillId="0" borderId="9" xfId="0" applyNumberFormat="1" applyFont="1" applyBorder="1" applyAlignment="1">
      <alignment horizontal="right"/>
    </xf>
    <xf numFmtId="2" fontId="21" fillId="0" borderId="11" xfId="0" applyNumberFormat="1" applyFont="1" applyBorder="1" applyAlignment="1">
      <alignment horizontal="right"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2" fontId="21" fillId="0" borderId="14" xfId="0" applyNumberFormat="1" applyFont="1" applyBorder="1" applyAlignment="1">
      <alignment horizontal="right"/>
    </xf>
    <xf numFmtId="2" fontId="21" fillId="0" borderId="15" xfId="0" applyNumberFormat="1" applyFont="1" applyBorder="1" applyAlignment="1">
      <alignment horizontal="right"/>
    </xf>
    <xf numFmtId="0" fontId="20" fillId="0" borderId="7" xfId="0" applyFont="1" applyBorder="1"/>
    <xf numFmtId="0" fontId="22" fillId="0" borderId="0" xfId="0" applyFont="1" applyBorder="1"/>
    <xf numFmtId="0" fontId="20" fillId="0" borderId="8" xfId="0" applyFont="1" applyBorder="1"/>
    <xf numFmtId="0" fontId="22" fillId="0" borderId="0" xfId="0" quotePrefix="1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21" fillId="0" borderId="3" xfId="0" applyFont="1" applyBorder="1" applyAlignment="1">
      <alignment horizontal="center"/>
    </xf>
    <xf numFmtId="2" fontId="21" fillId="0" borderId="12" xfId="0" applyNumberFormat="1" applyFont="1" applyBorder="1" applyAlignment="1">
      <alignment horizontal="right"/>
    </xf>
    <xf numFmtId="2" fontId="21" fillId="0" borderId="6" xfId="0" applyNumberFormat="1" applyFont="1" applyBorder="1" applyAlignment="1">
      <alignment horizontal="right"/>
    </xf>
    <xf numFmtId="2" fontId="21" fillId="0" borderId="4" xfId="0" applyNumberFormat="1" applyFont="1" applyBorder="1" applyAlignment="1">
      <alignment horizontal="right"/>
    </xf>
    <xf numFmtId="2" fontId="21" fillId="0" borderId="3" xfId="0" applyNumberFormat="1" applyFont="1" applyBorder="1" applyAlignment="1">
      <alignment horizontal="right"/>
    </xf>
    <xf numFmtId="170" fontId="15" fillId="0" borderId="8" xfId="0" applyNumberFormat="1" applyFont="1" applyBorder="1"/>
    <xf numFmtId="170" fontId="15" fillId="0" borderId="3" xfId="0" applyNumberFormat="1" applyFont="1" applyBorder="1"/>
    <xf numFmtId="170" fontId="15" fillId="0" borderId="11" xfId="0" applyNumberFormat="1" applyFont="1" applyBorder="1"/>
    <xf numFmtId="2" fontId="23" fillId="0" borderId="0" xfId="0" applyNumberFormat="1" applyFont="1" applyBorder="1" applyAlignment="1">
      <alignment horizontal="right"/>
    </xf>
    <xf numFmtId="2" fontId="23" fillId="0" borderId="7" xfId="0" applyNumberFormat="1" applyFont="1" applyBorder="1" applyAlignment="1">
      <alignment horizontal="right"/>
    </xf>
    <xf numFmtId="0" fontId="21" fillId="0" borderId="10" xfId="0" quotePrefix="1" applyFont="1" applyBorder="1" applyAlignment="1">
      <alignment horizontal="center"/>
    </xf>
    <xf numFmtId="0" fontId="21" fillId="0" borderId="11" xfId="0" quotePrefix="1" applyFont="1" applyBorder="1" applyAlignment="1">
      <alignment horizontal="center"/>
    </xf>
    <xf numFmtId="2" fontId="21" fillId="0" borderId="8" xfId="0" applyNumberFormat="1" applyFont="1" applyBorder="1"/>
    <xf numFmtId="2" fontId="21" fillId="0" borderId="11" xfId="0" applyNumberFormat="1" applyFont="1" applyBorder="1"/>
    <xf numFmtId="2" fontId="21" fillId="0" borderId="3" xfId="0" applyNumberFormat="1" applyFont="1" applyBorder="1"/>
    <xf numFmtId="2" fontId="21" fillId="0" borderId="0" xfId="0" applyNumberFormat="1" applyFont="1" applyBorder="1"/>
    <xf numFmtId="2" fontId="21" fillId="0" borderId="14" xfId="0" applyNumberFormat="1" applyFont="1" applyBorder="1"/>
    <xf numFmtId="2" fontId="21" fillId="0" borderId="15" xfId="0" applyNumberFormat="1" applyFont="1" applyBorder="1"/>
    <xf numFmtId="0" fontId="7" fillId="0" borderId="15" xfId="0" applyFont="1" applyBorder="1" applyAlignment="1">
      <alignment horizontal="left"/>
    </xf>
    <xf numFmtId="169" fontId="7" fillId="0" borderId="3" xfId="0" applyNumberFormat="1" applyFont="1" applyBorder="1"/>
    <xf numFmtId="169" fontId="7" fillId="0" borderId="0" xfId="0" applyNumberFormat="1" applyFont="1" applyBorder="1"/>
    <xf numFmtId="169" fontId="7" fillId="0" borderId="8" xfId="0" applyNumberFormat="1" applyFont="1" applyBorder="1"/>
    <xf numFmtId="2" fontId="7" fillId="0" borderId="3" xfId="0" applyNumberFormat="1" applyFont="1" applyBorder="1"/>
    <xf numFmtId="168" fontId="25" fillId="0" borderId="0" xfId="0" applyNumberFormat="1" applyFont="1" applyBorder="1"/>
    <xf numFmtId="169" fontId="7" fillId="0" borderId="11" xfId="0" applyNumberFormat="1" applyFont="1" applyBorder="1"/>
    <xf numFmtId="2" fontId="7" fillId="0" borderId="11" xfId="0" applyNumberFormat="1" applyFont="1" applyBorder="1"/>
    <xf numFmtId="168" fontId="7" fillId="0" borderId="0" xfId="0" quotePrefix="1" applyNumberFormat="1" applyFont="1" applyBorder="1" applyAlignment="1">
      <alignment horizontal="right"/>
    </xf>
    <xf numFmtId="2" fontId="7" fillId="0" borderId="9" xfId="0" applyNumberFormat="1" applyFont="1" applyBorder="1"/>
    <xf numFmtId="0" fontId="7" fillId="0" borderId="9" xfId="0" quotePrefix="1" applyFont="1" applyBorder="1" applyAlignment="1">
      <alignment horizontal="left"/>
    </xf>
    <xf numFmtId="2" fontId="21" fillId="0" borderId="10" xfId="0" applyNumberFormat="1" applyFont="1" applyBorder="1"/>
    <xf numFmtId="168" fontId="7" fillId="0" borderId="10" xfId="0" quotePrefix="1" applyNumberFormat="1" applyFont="1" applyBorder="1" applyAlignment="1">
      <alignment horizontal="right"/>
    </xf>
    <xf numFmtId="14" fontId="7" fillId="0" borderId="8" xfId="0" quotePrefix="1" applyNumberFormat="1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5" xfId="0" quotePrefix="1" applyFont="1" applyBorder="1" applyAlignment="1">
      <alignment horizontal="left"/>
    </xf>
    <xf numFmtId="0" fontId="15" fillId="0" borderId="14" xfId="0" quotePrefix="1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25" fillId="0" borderId="14" xfId="0" applyFont="1" applyBorder="1"/>
    <xf numFmtId="169" fontId="19" fillId="0" borderId="7" xfId="0" applyNumberFormat="1" applyFont="1" applyBorder="1"/>
    <xf numFmtId="169" fontId="19" fillId="0" borderId="6" xfId="0" applyNumberFormat="1" applyFont="1" applyBorder="1"/>
    <xf numFmtId="169" fontId="19" fillId="0" borderId="9" xfId="0" applyNumberFormat="1" applyFont="1" applyBorder="1"/>
    <xf numFmtId="169" fontId="7" fillId="0" borderId="9" xfId="0" applyNumberFormat="1" applyFont="1" applyBorder="1"/>
    <xf numFmtId="0" fontId="15" fillId="0" borderId="14" xfId="0" applyFont="1" applyBorder="1"/>
    <xf numFmtId="168" fontId="7" fillId="0" borderId="3" xfId="0" applyNumberFormat="1" applyFont="1" applyBorder="1"/>
    <xf numFmtId="168" fontId="7" fillId="0" borderId="11" xfId="0" applyNumberFormat="1" applyFont="1" applyBorder="1"/>
    <xf numFmtId="168" fontId="15" fillId="0" borderId="0" xfId="0" applyNumberFormat="1" applyFont="1" applyBorder="1"/>
    <xf numFmtId="168" fontId="15" fillId="0" borderId="10" xfId="0" applyNumberFormat="1" applyFont="1" applyBorder="1"/>
    <xf numFmtId="0" fontId="7" fillId="0" borderId="14" xfId="0" quotePrefix="1" applyFont="1" applyBorder="1"/>
    <xf numFmtId="168" fontId="7" fillId="0" borderId="6" xfId="0" applyNumberFormat="1" applyFont="1" applyBorder="1"/>
    <xf numFmtId="168" fontId="15" fillId="0" borderId="4" xfId="0" applyNumberFormat="1" applyFont="1" applyBorder="1"/>
    <xf numFmtId="168" fontId="7" fillId="0" borderId="7" xfId="0" applyNumberFormat="1" applyFont="1" applyBorder="1"/>
    <xf numFmtId="168" fontId="7" fillId="0" borderId="9" xfId="0" applyNumberFormat="1" applyFont="1" applyBorder="1"/>
    <xf numFmtId="168" fontId="15" fillId="0" borderId="7" xfId="0" applyNumberFormat="1" applyFont="1" applyBorder="1"/>
    <xf numFmtId="168" fontId="15" fillId="0" borderId="9" xfId="0" applyNumberFormat="1" applyFont="1" applyBorder="1"/>
    <xf numFmtId="0" fontId="4" fillId="0" borderId="4" xfId="0" applyFont="1" applyBorder="1" applyAlignment="1">
      <alignment horizontal="right"/>
    </xf>
    <xf numFmtId="0" fontId="4" fillId="0" borderId="4" xfId="0" applyFont="1" applyBorder="1"/>
    <xf numFmtId="14" fontId="4" fillId="0" borderId="4" xfId="0" applyNumberFormat="1" applyFont="1" applyBorder="1"/>
    <xf numFmtId="14" fontId="7" fillId="0" borderId="9" xfId="0" applyNumberFormat="1" applyFont="1" applyBorder="1" applyAlignment="1">
      <alignment horizontal="left"/>
    </xf>
    <xf numFmtId="0" fontId="7" fillId="0" borderId="8" xfId="0" applyFont="1" applyBorder="1" applyAlignment="1">
      <alignment horizontal="left"/>
    </xf>
    <xf numFmtId="2" fontId="7" fillId="0" borderId="8" xfId="0" applyNumberFormat="1" applyFont="1" applyBorder="1"/>
    <xf numFmtId="168" fontId="15" fillId="0" borderId="11" xfId="0" applyNumberFormat="1" applyFont="1" applyBorder="1"/>
    <xf numFmtId="169" fontId="7" fillId="0" borderId="7" xfId="0" applyNumberFormat="1" applyFont="1" applyBorder="1"/>
    <xf numFmtId="0" fontId="21" fillId="0" borderId="14" xfId="0" applyFont="1" applyBorder="1" applyAlignment="1">
      <alignment horizontal="right"/>
    </xf>
    <xf numFmtId="0" fontId="21" fillId="0" borderId="15" xfId="0" applyFont="1" applyBorder="1" applyAlignment="1">
      <alignment horizontal="right"/>
    </xf>
    <xf numFmtId="0" fontId="8" fillId="0" borderId="9" xfId="0" applyFont="1" applyBorder="1"/>
    <xf numFmtId="0" fontId="14" fillId="0" borderId="10" xfId="0" applyFont="1" applyBorder="1"/>
    <xf numFmtId="14" fontId="15" fillId="0" borderId="15" xfId="0" applyNumberFormat="1" applyFont="1" applyBorder="1" applyAlignment="1">
      <alignment horizontal="right"/>
    </xf>
    <xf numFmtId="14" fontId="15" fillId="0" borderId="11" xfId="0" applyNumberFormat="1" applyFont="1" applyBorder="1" applyAlignment="1">
      <alignment horizontal="right"/>
    </xf>
    <xf numFmtId="2" fontId="7" fillId="0" borderId="7" xfId="0" applyNumberFormat="1" applyFont="1" applyBorder="1"/>
    <xf numFmtId="2" fontId="7" fillId="0" borderId="6" xfId="0" applyNumberFormat="1" applyFont="1" applyBorder="1"/>
    <xf numFmtId="2" fontId="7" fillId="0" borderId="12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169" fontId="19" fillId="0" borderId="3" xfId="0" applyNumberFormat="1" applyFont="1" applyBorder="1" applyAlignment="1">
      <alignment horizontal="right"/>
    </xf>
    <xf numFmtId="169" fontId="19" fillId="0" borderId="8" xfId="0" applyNumberFormat="1" applyFont="1" applyBorder="1" applyAlignment="1">
      <alignment horizontal="right"/>
    </xf>
    <xf numFmtId="169" fontId="19" fillId="0" borderId="11" xfId="0" applyNumberFormat="1" applyFont="1" applyBorder="1" applyAlignment="1">
      <alignment horizontal="right"/>
    </xf>
    <xf numFmtId="168" fontId="15" fillId="0" borderId="6" xfId="0" applyNumberFormat="1" applyFont="1" applyBorder="1"/>
    <xf numFmtId="14" fontId="7" fillId="0" borderId="12" xfId="0" quotePrefix="1" applyNumberFormat="1" applyFont="1" applyBorder="1" applyAlignment="1">
      <alignment horizontal="left"/>
    </xf>
    <xf numFmtId="2" fontId="7" fillId="0" borderId="7" xfId="0" applyNumberFormat="1" applyFont="1" applyBorder="1" applyAlignment="1">
      <alignment horizontal="right"/>
    </xf>
    <xf numFmtId="2" fontId="7" fillId="0" borderId="6" xfId="0" applyNumberFormat="1" applyFont="1" applyBorder="1" applyAlignment="1">
      <alignment horizontal="right"/>
    </xf>
    <xf numFmtId="0" fontId="7" fillId="0" borderId="15" xfId="0" quotePrefix="1" applyFont="1" applyBorder="1" applyAlignment="1">
      <alignment horizontal="center"/>
    </xf>
    <xf numFmtId="0" fontId="0" fillId="0" borderId="2" xfId="0" quotePrefix="1" applyBorder="1" applyAlignment="1">
      <alignment horizontal="left"/>
    </xf>
    <xf numFmtId="0" fontId="0" fillId="0" borderId="5" xfId="0" quotePrefix="1" applyBorder="1" applyAlignment="1">
      <alignment horizontal="left"/>
    </xf>
    <xf numFmtId="171" fontId="7" fillId="0" borderId="7" xfId="0" applyNumberFormat="1" applyFont="1" applyBorder="1" applyAlignment="1">
      <alignment horizontal="right"/>
    </xf>
    <xf numFmtId="171" fontId="7" fillId="0" borderId="0" xfId="0" applyNumberFormat="1" applyFont="1" applyBorder="1" applyAlignment="1">
      <alignment horizontal="right"/>
    </xf>
    <xf numFmtId="171" fontId="7" fillId="0" borderId="3" xfId="0" applyNumberFormat="1" applyFont="1" applyBorder="1" applyAlignment="1">
      <alignment horizontal="right"/>
    </xf>
    <xf numFmtId="171" fontId="7" fillId="0" borderId="8" xfId="0" applyNumberFormat="1" applyFont="1" applyBorder="1" applyAlignment="1">
      <alignment horizontal="right"/>
    </xf>
    <xf numFmtId="171" fontId="7" fillId="0" borderId="6" xfId="0" applyNumberFormat="1" applyFont="1" applyBorder="1" applyAlignment="1">
      <alignment horizontal="right"/>
    </xf>
    <xf numFmtId="171" fontId="7" fillId="0" borderId="4" xfId="0" applyNumberFormat="1" applyFont="1" applyBorder="1" applyAlignment="1">
      <alignment horizontal="right"/>
    </xf>
    <xf numFmtId="171" fontId="7" fillId="0" borderId="9" xfId="0" applyNumberFormat="1" applyFont="1" applyBorder="1" applyAlignment="1">
      <alignment horizontal="right"/>
    </xf>
    <xf numFmtId="171" fontId="7" fillId="0" borderId="10" xfId="0" applyNumberFormat="1" applyFont="1" applyBorder="1" applyAlignment="1">
      <alignment horizontal="right"/>
    </xf>
    <xf numFmtId="171" fontId="7" fillId="0" borderId="11" xfId="0" applyNumberFormat="1" applyFont="1" applyBorder="1" applyAlignment="1">
      <alignment horizontal="right"/>
    </xf>
    <xf numFmtId="172" fontId="7" fillId="0" borderId="12" xfId="0" applyNumberFormat="1" applyFont="1" applyBorder="1" applyAlignment="1">
      <alignment horizontal="right"/>
    </xf>
    <xf numFmtId="172" fontId="7" fillId="0" borderId="14" xfId="0" applyNumberFormat="1" applyFont="1" applyBorder="1" applyAlignment="1">
      <alignment horizontal="right"/>
    </xf>
    <xf numFmtId="172" fontId="7" fillId="0" borderId="15" xfId="0" applyNumberFormat="1" applyFont="1" applyBorder="1" applyAlignment="1">
      <alignment horizontal="right"/>
    </xf>
    <xf numFmtId="0" fontId="9" fillId="0" borderId="0" xfId="2" applyBorder="1" applyAlignment="1" applyProtection="1"/>
    <xf numFmtId="0" fontId="6" fillId="0" borderId="4" xfId="0" quotePrefix="1" applyFont="1" applyBorder="1"/>
    <xf numFmtId="0" fontId="12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4" fillId="0" borderId="6" xfId="0" applyFont="1" applyBorder="1"/>
    <xf numFmtId="0" fontId="6" fillId="0" borderId="3" xfId="0" quotePrefix="1" applyFont="1" applyBorder="1"/>
    <xf numFmtId="0" fontId="4" fillId="0" borderId="7" xfId="0" applyFont="1" applyBorder="1"/>
    <xf numFmtId="0" fontId="6" fillId="0" borderId="8" xfId="0" quotePrefix="1" applyFont="1" applyBorder="1"/>
    <xf numFmtId="0" fontId="4" fillId="0" borderId="9" xfId="0" applyFont="1" applyBorder="1"/>
    <xf numFmtId="0" fontId="10" fillId="0" borderId="6" xfId="0" quotePrefix="1" applyFont="1" applyBorder="1" applyAlignment="1">
      <alignment horizontal="left"/>
    </xf>
    <xf numFmtId="0" fontId="11" fillId="0" borderId="9" xfId="0" quotePrefix="1" applyFont="1" applyBorder="1" applyAlignment="1">
      <alignment horizontal="left"/>
    </xf>
    <xf numFmtId="0" fontId="8" fillId="0" borderId="1" xfId="0" quotePrefix="1" applyFont="1" applyBorder="1" applyAlignment="1">
      <alignment horizontal="right"/>
    </xf>
    <xf numFmtId="0" fontId="4" fillId="0" borderId="3" xfId="0" applyFont="1" applyBorder="1"/>
    <xf numFmtId="0" fontId="4" fillId="0" borderId="8" xfId="0" applyFont="1" applyBorder="1"/>
    <xf numFmtId="0" fontId="19" fillId="0" borderId="15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6" fillId="0" borderId="7" xfId="0" quotePrefix="1" applyFont="1" applyBorder="1" applyAlignment="1">
      <alignment horizontal="left"/>
    </xf>
    <xf numFmtId="0" fontId="26" fillId="0" borderId="0" xfId="0" quotePrefix="1" applyFont="1" applyBorder="1" applyAlignment="1">
      <alignment horizontal="left"/>
    </xf>
    <xf numFmtId="0" fontId="6" fillId="0" borderId="0" xfId="0" quotePrefix="1" applyFont="1" applyBorder="1" applyAlignment="1">
      <alignment horizontal="left"/>
    </xf>
    <xf numFmtId="0" fontId="16" fillId="0" borderId="0" xfId="0" applyFont="1" applyBorder="1"/>
    <xf numFmtId="0" fontId="27" fillId="0" borderId="0" xfId="0" quotePrefix="1" applyFont="1" applyBorder="1" applyAlignment="1">
      <alignment horizontal="left"/>
    </xf>
    <xf numFmtId="0" fontId="0" fillId="0" borderId="13" xfId="0" quotePrefix="1" applyBorder="1" applyAlignment="1">
      <alignment horizontal="center"/>
    </xf>
    <xf numFmtId="0" fontId="0" fillId="0" borderId="10" xfId="0" quotePrefix="1" applyBorder="1" applyAlignment="1">
      <alignment horizontal="left"/>
    </xf>
    <xf numFmtId="0" fontId="17" fillId="0" borderId="10" xfId="0" applyFont="1" applyBorder="1"/>
    <xf numFmtId="0" fontId="0" fillId="0" borderId="10" xfId="0" applyBorder="1"/>
    <xf numFmtId="0" fontId="0" fillId="0" borderId="11" xfId="0" applyBorder="1"/>
    <xf numFmtId="1" fontId="7" fillId="0" borderId="14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21" fillId="0" borderId="15" xfId="0" quotePrefix="1" applyFont="1" applyBorder="1" applyAlignment="1">
      <alignment horizontal="center"/>
    </xf>
    <xf numFmtId="3" fontId="21" fillId="0" borderId="14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/>
    </xf>
    <xf numFmtId="3" fontId="21" fillId="0" borderId="15" xfId="0" applyNumberFormat="1" applyFont="1" applyBorder="1" applyAlignment="1">
      <alignment horizontal="right"/>
    </xf>
    <xf numFmtId="3" fontId="23" fillId="0" borderId="14" xfId="0" applyNumberFormat="1" applyFont="1" applyBorder="1" applyAlignment="1">
      <alignment horizontal="right"/>
    </xf>
    <xf numFmtId="14" fontId="7" fillId="0" borderId="10" xfId="0" quotePrefix="1" applyNumberFormat="1" applyFont="1" applyBorder="1" applyAlignment="1">
      <alignment horizontal="left"/>
    </xf>
    <xf numFmtId="14" fontId="15" fillId="0" borderId="10" xfId="0" applyNumberFormat="1" applyFont="1" applyBorder="1" applyAlignment="1">
      <alignment horizontal="right"/>
    </xf>
    <xf numFmtId="14" fontId="7" fillId="0" borderId="4" xfId="0" quotePrefix="1" applyNumberFormat="1" applyFont="1" applyBorder="1" applyAlignment="1">
      <alignment horizontal="left"/>
    </xf>
    <xf numFmtId="14" fontId="7" fillId="0" borderId="15" xfId="0" quotePrefix="1" applyNumberFormat="1" applyFont="1" applyBorder="1" applyAlignment="1">
      <alignment horizontal="left"/>
    </xf>
    <xf numFmtId="0" fontId="21" fillId="0" borderId="12" xfId="0" applyFont="1" applyBorder="1" applyAlignment="1">
      <alignment horizontal="right"/>
    </xf>
    <xf numFmtId="0" fontId="20" fillId="0" borderId="8" xfId="0" quotePrefix="1" applyFont="1" applyBorder="1" applyAlignment="1">
      <alignment horizontal="left"/>
    </xf>
    <xf numFmtId="2" fontId="21" fillId="0" borderId="4" xfId="0" applyNumberFormat="1" applyFont="1" applyBorder="1"/>
    <xf numFmtId="14" fontId="7" fillId="0" borderId="11" xfId="0" quotePrefix="1" applyNumberFormat="1" applyFont="1" applyBorder="1" applyAlignment="1">
      <alignment horizontal="left"/>
    </xf>
    <xf numFmtId="0" fontId="15" fillId="0" borderId="12" xfId="0" quotePrefix="1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169" fontId="7" fillId="0" borderId="0" xfId="0" applyNumberFormat="1" applyFont="1"/>
    <xf numFmtId="2" fontId="15" fillId="0" borderId="8" xfId="0" applyNumberFormat="1" applyFont="1" applyBorder="1"/>
    <xf numFmtId="0" fontId="5" fillId="0" borderId="2" xfId="0" applyFont="1" applyBorder="1"/>
    <xf numFmtId="0" fontId="8" fillId="0" borderId="10" xfId="0" applyFont="1" applyBorder="1"/>
    <xf numFmtId="2" fontId="7" fillId="0" borderId="9" xfId="0" applyNumberFormat="1" applyFont="1" applyBorder="1" applyAlignment="1">
      <alignment horizontal="right"/>
    </xf>
    <xf numFmtId="173" fontId="7" fillId="0" borderId="14" xfId="0" applyNumberFormat="1" applyFont="1" applyBorder="1" applyAlignment="1">
      <alignment horizontal="right"/>
    </xf>
    <xf numFmtId="173" fontId="7" fillId="0" borderId="15" xfId="0" applyNumberFormat="1" applyFont="1" applyBorder="1" applyAlignment="1">
      <alignment horizontal="right"/>
    </xf>
    <xf numFmtId="173" fontId="7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15" fillId="0" borderId="12" xfId="0" applyNumberFormat="1" applyFont="1" applyBorder="1" applyAlignment="1">
      <alignment horizontal="right"/>
    </xf>
    <xf numFmtId="2" fontId="15" fillId="0" borderId="14" xfId="0" applyNumberFormat="1" applyFont="1" applyBorder="1" applyAlignment="1">
      <alignment horizontal="right"/>
    </xf>
    <xf numFmtId="2" fontId="15" fillId="0" borderId="15" xfId="0" applyNumberFormat="1" applyFont="1" applyBorder="1" applyAlignment="1">
      <alignment horizontal="right"/>
    </xf>
    <xf numFmtId="0" fontId="15" fillId="0" borderId="15" xfId="0" applyFont="1" applyBorder="1"/>
    <xf numFmtId="14" fontId="12" fillId="0" borderId="6" xfId="0" applyNumberFormat="1" applyFont="1" applyBorder="1" applyAlignment="1">
      <alignment horizontal="center"/>
    </xf>
    <xf numFmtId="169" fontId="7" fillId="0" borderId="6" xfId="0" applyNumberFormat="1" applyFont="1" applyBorder="1"/>
    <xf numFmtId="169" fontId="7" fillId="0" borderId="4" xfId="0" applyNumberFormat="1" applyFont="1" applyBorder="1"/>
    <xf numFmtId="169" fontId="7" fillId="0" borderId="10" xfId="0" applyNumberFormat="1" applyFont="1" applyBorder="1"/>
    <xf numFmtId="0" fontId="5" fillId="0" borderId="6" xfId="0" applyFont="1" applyBorder="1"/>
    <xf numFmtId="0" fontId="0" fillId="0" borderId="7" xfId="0" applyBorder="1"/>
    <xf numFmtId="0" fontId="14" fillId="0" borderId="14" xfId="0" quotePrefix="1" applyFont="1" applyBorder="1" applyAlignment="1">
      <alignment horizontal="left"/>
    </xf>
    <xf numFmtId="2" fontId="20" fillId="0" borderId="6" xfId="0" applyNumberFormat="1" applyFont="1" applyBorder="1" applyAlignment="1">
      <alignment horizontal="right"/>
    </xf>
    <xf numFmtId="2" fontId="6" fillId="0" borderId="4" xfId="0" applyNumberFormat="1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171" fontId="7" fillId="0" borderId="12" xfId="0" applyNumberFormat="1" applyFont="1" applyBorder="1" applyAlignment="1">
      <alignment horizontal="right"/>
    </xf>
    <xf numFmtId="171" fontId="7" fillId="0" borderId="14" xfId="0" applyNumberFormat="1" applyFont="1" applyBorder="1" applyAlignment="1">
      <alignment horizontal="right"/>
    </xf>
    <xf numFmtId="171" fontId="7" fillId="0" borderId="15" xfId="0" applyNumberFormat="1" applyFont="1" applyBorder="1" applyAlignment="1">
      <alignment horizontal="right"/>
    </xf>
    <xf numFmtId="0" fontId="6" fillId="0" borderId="14" xfId="0" quotePrefix="1" applyFont="1" applyBorder="1" applyAlignment="1">
      <alignment horizontal="center"/>
    </xf>
    <xf numFmtId="169" fontId="7" fillId="0" borderId="14" xfId="0" applyNumberFormat="1" applyFont="1" applyBorder="1"/>
    <xf numFmtId="0" fontId="6" fillId="0" borderId="14" xfId="0" applyFont="1" applyBorder="1" applyAlignment="1">
      <alignment horizontal="center"/>
    </xf>
    <xf numFmtId="0" fontId="25" fillId="0" borderId="12" xfId="0" applyFont="1" applyBorder="1"/>
    <xf numFmtId="173" fontId="7" fillId="0" borderId="4" xfId="0" applyNumberFormat="1" applyFont="1" applyBorder="1" applyAlignment="1">
      <alignment horizontal="right"/>
    </xf>
    <xf numFmtId="1" fontId="7" fillId="0" borderId="4" xfId="0" applyNumberFormat="1" applyFont="1" applyBorder="1" applyAlignment="1">
      <alignment horizontal="center"/>
    </xf>
    <xf numFmtId="172" fontId="7" fillId="0" borderId="4" xfId="0" applyNumberFormat="1" applyFont="1" applyBorder="1" applyAlignment="1">
      <alignment horizontal="right"/>
    </xf>
    <xf numFmtId="169" fontId="19" fillId="0" borderId="4" xfId="0" applyNumberFormat="1" applyFont="1" applyBorder="1" applyAlignment="1">
      <alignment horizontal="right"/>
    </xf>
    <xf numFmtId="14" fontId="19" fillId="0" borderId="7" xfId="0" applyNumberFormat="1" applyFont="1" applyBorder="1" applyAlignment="1">
      <alignment horizontal="center"/>
    </xf>
    <xf numFmtId="14" fontId="19" fillId="0" borderId="14" xfId="0" applyNumberFormat="1" applyFont="1" applyBorder="1" applyAlignment="1">
      <alignment horizontal="center"/>
    </xf>
    <xf numFmtId="14" fontId="19" fillId="0" borderId="8" xfId="0" applyNumberFormat="1" applyFont="1" applyBorder="1" applyAlignment="1">
      <alignment horizontal="center"/>
    </xf>
    <xf numFmtId="14" fontId="19" fillId="0" borderId="15" xfId="0" applyNumberFormat="1" applyFont="1" applyBorder="1" applyAlignment="1">
      <alignment horizontal="center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14" fontId="19" fillId="0" borderId="3" xfId="0" applyNumberFormat="1" applyFont="1" applyBorder="1" applyAlignment="1">
      <alignment horizontal="center"/>
    </xf>
    <xf numFmtId="14" fontId="19" fillId="0" borderId="0" xfId="0" applyNumberFormat="1" applyFont="1" applyBorder="1" applyAlignment="1">
      <alignment horizontal="center"/>
    </xf>
    <xf numFmtId="14" fontId="19" fillId="0" borderId="4" xfId="0" applyNumberFormat="1" applyFont="1" applyBorder="1" applyAlignment="1">
      <alignment horizontal="center"/>
    </xf>
    <xf numFmtId="14" fontId="19" fillId="0" borderId="10" xfId="0" applyNumberFormat="1" applyFont="1" applyBorder="1" applyAlignment="1">
      <alignment horizontal="center"/>
    </xf>
    <xf numFmtId="14" fontId="19" fillId="0" borderId="0" xfId="0" applyNumberFormat="1" applyFont="1" applyAlignment="1">
      <alignment horizontal="center"/>
    </xf>
    <xf numFmtId="0" fontId="7" fillId="0" borderId="12" xfId="0" applyFont="1" applyBorder="1" applyAlignment="1">
      <alignment horizontal="left"/>
    </xf>
    <xf numFmtId="168" fontId="7" fillId="0" borderId="3" xfId="0" applyNumberFormat="1" applyFont="1" applyBorder="1" applyAlignment="1">
      <alignment horizontal="right"/>
    </xf>
    <xf numFmtId="173" fontId="7" fillId="0" borderId="14" xfId="0" applyNumberFormat="1" applyFont="1" applyBorder="1" applyAlignment="1">
      <alignment horizontal="right"/>
    </xf>
    <xf numFmtId="1" fontId="7" fillId="0" borderId="14" xfId="0" applyNumberFormat="1" applyFont="1" applyBorder="1" applyAlignment="1">
      <alignment horizontal="center"/>
    </xf>
    <xf numFmtId="171" fontId="7" fillId="0" borderId="3" xfId="0" applyNumberFormat="1" applyFont="1" applyBorder="1" applyAlignment="1">
      <alignment horizontal="right"/>
    </xf>
    <xf numFmtId="171" fontId="7" fillId="0" borderId="8" xfId="0" applyNumberFormat="1" applyFont="1" applyBorder="1" applyAlignment="1">
      <alignment horizontal="right"/>
    </xf>
    <xf numFmtId="169" fontId="19" fillId="0" borderId="6" xfId="0" applyNumberFormat="1" applyFont="1" applyBorder="1"/>
    <xf numFmtId="170" fontId="15" fillId="0" borderId="3" xfId="0" applyNumberFormat="1" applyFont="1" applyBorder="1"/>
    <xf numFmtId="172" fontId="7" fillId="0" borderId="12" xfId="0" applyNumberFormat="1" applyFont="1" applyBorder="1" applyAlignment="1">
      <alignment horizontal="right"/>
    </xf>
    <xf numFmtId="171" fontId="7" fillId="0" borderId="7" xfId="0" applyNumberFormat="1" applyFont="1" applyBorder="1" applyAlignment="1">
      <alignment horizontal="right"/>
    </xf>
    <xf numFmtId="171" fontId="7" fillId="0" borderId="0" xfId="0" applyNumberFormat="1" applyFont="1" applyAlignment="1">
      <alignment horizontal="right"/>
    </xf>
    <xf numFmtId="169" fontId="19" fillId="0" borderId="3" xfId="0" applyNumberFormat="1" applyFont="1" applyBorder="1" applyAlignment="1">
      <alignment horizontal="right"/>
    </xf>
    <xf numFmtId="168" fontId="7" fillId="0" borderId="6" xfId="0" applyNumberFormat="1" applyFont="1" applyBorder="1"/>
    <xf numFmtId="168" fontId="7" fillId="0" borderId="4" xfId="0" applyNumberFormat="1" applyFont="1" applyBorder="1"/>
    <xf numFmtId="168" fontId="15" fillId="0" borderId="4" xfId="0" applyNumberFormat="1" applyFont="1" applyBorder="1"/>
    <xf numFmtId="168" fontId="15" fillId="0" borderId="3" xfId="0" applyNumberFormat="1" applyFont="1" applyBorder="1"/>
    <xf numFmtId="169" fontId="7" fillId="0" borderId="6" xfId="0" applyNumberFormat="1" applyFont="1" applyBorder="1"/>
    <xf numFmtId="169" fontId="7" fillId="0" borderId="4" xfId="0" applyNumberFormat="1" applyFont="1" applyBorder="1"/>
    <xf numFmtId="169" fontId="7" fillId="0" borderId="3" xfId="0" applyNumberFormat="1" applyFont="1" applyBorder="1"/>
    <xf numFmtId="169" fontId="7" fillId="0" borderId="14" xfId="0" applyNumberFormat="1" applyFont="1" applyBorder="1"/>
    <xf numFmtId="169" fontId="7" fillId="0" borderId="12" xfId="0" applyNumberFormat="1" applyFont="1" applyBorder="1"/>
    <xf numFmtId="168" fontId="7" fillId="0" borderId="8" xfId="0" applyNumberFormat="1" applyFont="1" applyBorder="1" applyAlignment="1">
      <alignment horizontal="right"/>
    </xf>
    <xf numFmtId="14" fontId="7" fillId="0" borderId="0" xfId="0" applyNumberFormat="1" applyFont="1" applyAlignment="1">
      <alignment horizontal="left"/>
    </xf>
    <xf numFmtId="2" fontId="21" fillId="0" borderId="0" xfId="0" applyNumberFormat="1" applyFont="1" applyAlignment="1">
      <alignment horizontal="right"/>
    </xf>
    <xf numFmtId="3" fontId="21" fillId="0" borderId="14" xfId="0" applyNumberFormat="1" applyFont="1" applyBorder="1" applyAlignment="1">
      <alignment horizontal="right"/>
    </xf>
    <xf numFmtId="169" fontId="19" fillId="0" borderId="7" xfId="0" applyNumberFormat="1" applyFont="1" applyBorder="1"/>
    <xf numFmtId="170" fontId="15" fillId="0" borderId="8" xfId="0" applyNumberFormat="1" applyFont="1" applyBorder="1"/>
    <xf numFmtId="172" fontId="7" fillId="0" borderId="14" xfId="0" applyNumberFormat="1" applyFont="1" applyBorder="1" applyAlignment="1">
      <alignment horizontal="right"/>
    </xf>
    <xf numFmtId="169" fontId="19" fillId="0" borderId="8" xfId="0" applyNumberFormat="1" applyFont="1" applyBorder="1" applyAlignment="1">
      <alignment horizontal="right"/>
    </xf>
    <xf numFmtId="168" fontId="7" fillId="0" borderId="7" xfId="0" applyNumberFormat="1" applyFont="1" applyBorder="1"/>
    <xf numFmtId="168" fontId="7" fillId="0" borderId="0" xfId="0" applyNumberFormat="1" applyFont="1"/>
    <xf numFmtId="168" fontId="15" fillId="0" borderId="0" xfId="0" applyNumberFormat="1" applyFont="1"/>
    <xf numFmtId="168" fontId="15" fillId="0" borderId="8" xfId="0" applyNumberFormat="1" applyFont="1" applyBorder="1"/>
    <xf numFmtId="169" fontId="7" fillId="0" borderId="7" xfId="0" applyNumberFormat="1" applyFont="1" applyBorder="1"/>
    <xf numFmtId="169" fontId="7" fillId="0" borderId="0" xfId="0" applyNumberFormat="1" applyFont="1"/>
    <xf numFmtId="169" fontId="7" fillId="0" borderId="8" xfId="0" applyNumberFormat="1" applyFont="1" applyBorder="1"/>
    <xf numFmtId="168" fontId="7" fillId="0" borderId="8" xfId="0" applyNumberFormat="1" applyFont="1" applyBorder="1"/>
    <xf numFmtId="168" fontId="7" fillId="0" borderId="15" xfId="0" applyNumberFormat="1" applyFont="1" applyBorder="1"/>
    <xf numFmtId="168" fontId="7" fillId="0" borderId="11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171" fontId="7" fillId="0" borderId="11" xfId="0" applyNumberFormat="1" applyFont="1" applyBorder="1" applyAlignment="1">
      <alignment horizontal="right"/>
    </xf>
    <xf numFmtId="3" fontId="21" fillId="0" borderId="15" xfId="0" applyNumberFormat="1" applyFont="1" applyBorder="1" applyAlignment="1">
      <alignment horizontal="right"/>
    </xf>
    <xf numFmtId="169" fontId="19" fillId="0" borderId="9" xfId="0" applyNumberFormat="1" applyFont="1" applyBorder="1"/>
    <xf numFmtId="170" fontId="15" fillId="0" borderId="11" xfId="0" applyNumberFormat="1" applyFont="1" applyBorder="1"/>
    <xf numFmtId="172" fontId="7" fillId="0" borderId="15" xfId="0" applyNumberFormat="1" applyFont="1" applyBorder="1" applyAlignment="1">
      <alignment horizontal="right"/>
    </xf>
    <xf numFmtId="169" fontId="19" fillId="0" borderId="11" xfId="0" applyNumberFormat="1" applyFont="1" applyBorder="1" applyAlignment="1">
      <alignment horizontal="right"/>
    </xf>
    <xf numFmtId="168" fontId="7" fillId="0" borderId="9" xfId="0" applyNumberFormat="1" applyFont="1" applyBorder="1"/>
    <xf numFmtId="168" fontId="15" fillId="0" borderId="10" xfId="0" applyNumberFormat="1" applyFont="1" applyBorder="1"/>
    <xf numFmtId="168" fontId="7" fillId="0" borderId="10" xfId="0" applyNumberFormat="1" applyFont="1" applyBorder="1"/>
    <xf numFmtId="168" fontId="15" fillId="0" borderId="11" xfId="0" applyNumberFormat="1" applyFont="1" applyBorder="1"/>
    <xf numFmtId="173" fontId="7" fillId="0" borderId="12" xfId="0" applyNumberFormat="1" applyFont="1" applyBorder="1" applyAlignment="1">
      <alignment horizontal="right"/>
    </xf>
    <xf numFmtId="171" fontId="7" fillId="0" borderId="12" xfId="0" applyNumberFormat="1" applyFont="1" applyBorder="1" applyAlignment="1">
      <alignment horizontal="right"/>
    </xf>
    <xf numFmtId="171" fontId="7" fillId="0" borderId="6" xfId="0" applyNumberFormat="1" applyFont="1" applyBorder="1" applyAlignment="1">
      <alignment horizontal="right"/>
    </xf>
    <xf numFmtId="171" fontId="7" fillId="0" borderId="4" xfId="0" applyNumberFormat="1" applyFont="1" applyBorder="1" applyAlignment="1">
      <alignment horizontal="right"/>
    </xf>
    <xf numFmtId="168" fontId="15" fillId="0" borderId="7" xfId="0" applyNumberFormat="1" applyFont="1" applyBorder="1"/>
    <xf numFmtId="168" fontId="7" fillId="0" borderId="14" xfId="0" applyNumberFormat="1" applyFont="1" applyBorder="1" applyAlignment="1">
      <alignment horizontal="right"/>
    </xf>
    <xf numFmtId="171" fontId="7" fillId="0" borderId="14" xfId="0" applyNumberFormat="1" applyFont="1" applyBorder="1" applyAlignment="1">
      <alignment horizontal="right"/>
    </xf>
    <xf numFmtId="2" fontId="15" fillId="0" borderId="8" xfId="0" applyNumberFormat="1" applyFont="1" applyBorder="1" applyAlignment="1">
      <alignment horizontal="right"/>
    </xf>
    <xf numFmtId="173" fontId="7" fillId="0" borderId="15" xfId="0" applyNumberFormat="1" applyFont="1" applyBorder="1" applyAlignment="1">
      <alignment horizontal="right"/>
    </xf>
    <xf numFmtId="171" fontId="7" fillId="0" borderId="15" xfId="0" applyNumberFormat="1" applyFont="1" applyBorder="1" applyAlignment="1">
      <alignment horizontal="right"/>
    </xf>
    <xf numFmtId="171" fontId="7" fillId="0" borderId="9" xfId="0" applyNumberFormat="1" applyFont="1" applyBorder="1" applyAlignment="1">
      <alignment horizontal="right"/>
    </xf>
    <xf numFmtId="171" fontId="7" fillId="0" borderId="10" xfId="0" applyNumberFormat="1" applyFont="1" applyBorder="1" applyAlignment="1">
      <alignment horizontal="right"/>
    </xf>
    <xf numFmtId="169" fontId="7" fillId="0" borderId="9" xfId="0" applyNumberFormat="1" applyFont="1" applyBorder="1"/>
    <xf numFmtId="169" fontId="7" fillId="0" borderId="10" xfId="0" applyNumberFormat="1" applyFont="1" applyBorder="1"/>
    <xf numFmtId="169" fontId="7" fillId="0" borderId="11" xfId="0" applyNumberFormat="1" applyFont="1" applyBorder="1"/>
    <xf numFmtId="169" fontId="7" fillId="0" borderId="15" xfId="0" applyNumberFormat="1" applyFont="1" applyBorder="1"/>
    <xf numFmtId="3" fontId="21" fillId="0" borderId="12" xfId="0" applyNumberFormat="1" applyFont="1" applyBorder="1" applyAlignment="1">
      <alignment horizontal="right"/>
    </xf>
    <xf numFmtId="168" fontId="7" fillId="0" borderId="3" xfId="0" applyNumberFormat="1" applyFont="1" applyBorder="1"/>
    <xf numFmtId="168" fontId="7" fillId="0" borderId="11" xfId="0" applyNumberFormat="1" applyFont="1" applyBorder="1"/>
    <xf numFmtId="0" fontId="15" fillId="0" borderId="14" xfId="0" applyFont="1" applyBorder="1" applyAlignment="1">
      <alignment horizontal="left"/>
    </xf>
    <xf numFmtId="168" fontId="7" fillId="0" borderId="12" xfId="0" applyNumberFormat="1" applyFont="1" applyBorder="1" applyAlignment="1">
      <alignment horizontal="right"/>
    </xf>
    <xf numFmtId="0" fontId="28" fillId="0" borderId="14" xfId="0" applyFont="1" applyBorder="1" applyAlignment="1">
      <alignment horizontal="left"/>
    </xf>
    <xf numFmtId="168" fontId="7" fillId="0" borderId="14" xfId="0" applyNumberFormat="1" applyFont="1" applyBorder="1"/>
    <xf numFmtId="2" fontId="15" fillId="0" borderId="11" xfId="0" applyNumberFormat="1" applyFont="1" applyBorder="1" applyAlignment="1">
      <alignment horizontal="right"/>
    </xf>
    <xf numFmtId="0" fontId="29" fillId="0" borderId="14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168" fontId="7" fillId="0" borderId="15" xfId="0" applyNumberFormat="1" applyFont="1" applyBorder="1" applyAlignment="1">
      <alignment horizontal="right"/>
    </xf>
    <xf numFmtId="14" fontId="15" fillId="0" borderId="0" xfId="0" applyNumberFormat="1" applyFont="1" applyAlignment="1">
      <alignment horizontal="right"/>
    </xf>
    <xf numFmtId="169" fontId="6" fillId="0" borderId="0" xfId="0" applyNumberFormat="1" applyFont="1"/>
    <xf numFmtId="168" fontId="7" fillId="0" borderId="12" xfId="0" applyNumberFormat="1" applyFont="1" applyBorder="1"/>
    <xf numFmtId="2" fontId="21" fillId="0" borderId="0" xfId="0" applyNumberFormat="1" applyFont="1"/>
    <xf numFmtId="168" fontId="7" fillId="0" borderId="7" xfId="0" applyNumberFormat="1" applyFont="1" applyBorder="1" applyAlignment="1">
      <alignment horizontal="right"/>
    </xf>
    <xf numFmtId="171" fontId="6" fillId="0" borderId="8" xfId="0" applyNumberFormat="1" applyFont="1" applyBorder="1" applyAlignment="1">
      <alignment horizontal="right"/>
    </xf>
    <xf numFmtId="169" fontId="19" fillId="0" borderId="12" xfId="0" applyNumberFormat="1" applyFont="1" applyBorder="1" applyAlignment="1">
      <alignment horizontal="right"/>
    </xf>
    <xf numFmtId="16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/>
    <xf numFmtId="169" fontId="19" fillId="0" borderId="14" xfId="0" applyNumberFormat="1" applyFont="1" applyBorder="1" applyAlignment="1">
      <alignment horizontal="right"/>
    </xf>
    <xf numFmtId="168" fontId="7" fillId="0" borderId="4" xfId="0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center"/>
    </xf>
    <xf numFmtId="168" fontId="25" fillId="0" borderId="4" xfId="0" applyNumberFormat="1" applyFont="1" applyBorder="1"/>
    <xf numFmtId="168" fontId="7" fillId="0" borderId="10" xfId="0" applyNumberFormat="1" applyFont="1" applyBorder="1" applyAlignment="1">
      <alignment horizontal="right"/>
    </xf>
    <xf numFmtId="173" fontId="7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 horizontal="right"/>
    </xf>
    <xf numFmtId="168" fontId="25" fillId="0" borderId="0" xfId="0" applyNumberFormat="1" applyFont="1" applyBorder="1" applyAlignment="1">
      <alignment horizontal="right"/>
    </xf>
    <xf numFmtId="168" fontId="7" fillId="0" borderId="0" xfId="0" applyNumberFormat="1" applyFont="1" applyBorder="1"/>
    <xf numFmtId="168" fontId="7" fillId="0" borderId="0" xfId="0" applyNumberFormat="1" applyFont="1"/>
    <xf numFmtId="168" fontId="31" fillId="0" borderId="0" xfId="0" applyNumberFormat="1" applyFont="1" applyBorder="1" applyAlignment="1">
      <alignment horizontal="right"/>
    </xf>
    <xf numFmtId="2" fontId="15" fillId="0" borderId="3" xfId="0" applyNumberFormat="1" applyFont="1" applyBorder="1"/>
    <xf numFmtId="2" fontId="15" fillId="0" borderId="11" xfId="0" applyNumberFormat="1" applyFont="1" applyBorder="1"/>
    <xf numFmtId="14" fontId="7" fillId="0" borderId="0" xfId="0" quotePrefix="1" applyNumberFormat="1" applyFont="1" applyAlignment="1">
      <alignment horizontal="left"/>
    </xf>
    <xf numFmtId="0" fontId="14" fillId="0" borderId="14" xfId="0" applyFont="1" applyBorder="1"/>
    <xf numFmtId="0" fontId="15" fillId="0" borderId="15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2" fontId="23" fillId="0" borderId="0" xfId="0" applyNumberFormat="1" applyFont="1" applyAlignment="1">
      <alignment horizontal="right"/>
    </xf>
    <xf numFmtId="171" fontId="7" fillId="0" borderId="0" xfId="0" applyNumberFormat="1" applyFont="1" applyBorder="1" applyAlignment="1">
      <alignment horizontal="right"/>
    </xf>
    <xf numFmtId="171" fontId="7" fillId="0" borderId="0" xfId="0" applyNumberFormat="1" applyFont="1" applyAlignment="1">
      <alignment horizontal="right"/>
    </xf>
    <xf numFmtId="171" fontId="6" fillId="0" borderId="0" xfId="0" applyNumberFormat="1" applyFont="1" applyAlignment="1">
      <alignment horizontal="right"/>
    </xf>
    <xf numFmtId="169" fontId="7" fillId="0" borderId="11" xfId="0" applyNumberFormat="1" applyFont="1" applyBorder="1" applyAlignment="1">
      <alignment horizontal="right"/>
    </xf>
    <xf numFmtId="168" fontId="15" fillId="0" borderId="14" xfId="0" applyNumberFormat="1" applyFont="1" applyBorder="1"/>
    <xf numFmtId="168" fontId="15" fillId="0" borderId="0" xfId="0" applyNumberFormat="1" applyFont="1" applyBorder="1"/>
    <xf numFmtId="168" fontId="15" fillId="0" borderId="6" xfId="0" applyNumberFormat="1" applyFont="1" applyBorder="1"/>
    <xf numFmtId="168" fontId="15" fillId="0" borderId="0" xfId="0" applyNumberFormat="1" applyFont="1"/>
    <xf numFmtId="169" fontId="7" fillId="0" borderId="0" xfId="0" applyNumberFormat="1" applyFont="1" applyBorder="1"/>
    <xf numFmtId="0" fontId="0" fillId="2" borderId="0" xfId="0" applyFill="1"/>
    <xf numFmtId="0" fontId="7" fillId="0" borderId="14" xfId="0" applyFont="1" applyBorder="1" applyAlignment="1"/>
    <xf numFmtId="168" fontId="25" fillId="0" borderId="0" xfId="0" applyNumberFormat="1" applyFont="1" applyBorder="1"/>
    <xf numFmtId="169" fontId="19" fillId="0" borderId="10" xfId="0" applyNumberFormat="1" applyFont="1" applyBorder="1" applyAlignment="1">
      <alignment horizontal="right"/>
    </xf>
    <xf numFmtId="0" fontId="7" fillId="6" borderId="14" xfId="0" applyFont="1" applyFill="1" applyBorder="1"/>
    <xf numFmtId="0" fontId="7" fillId="6" borderId="15" xfId="0" applyFont="1" applyFill="1" applyBorder="1"/>
    <xf numFmtId="0" fontId="7" fillId="6" borderId="12" xfId="0" applyFont="1" applyFill="1" applyBorder="1"/>
    <xf numFmtId="2" fontId="21" fillId="0" borderId="7" xfId="0" applyNumberFormat="1" applyFont="1" applyBorder="1"/>
    <xf numFmtId="0" fontId="28" fillId="0" borderId="15" xfId="0" applyFont="1" applyBorder="1" applyAlignment="1">
      <alignment horizontal="left"/>
    </xf>
    <xf numFmtId="0" fontId="14" fillId="0" borderId="15" xfId="0" quotePrefix="1" applyFont="1" applyBorder="1" applyAlignment="1">
      <alignment horizontal="left"/>
    </xf>
    <xf numFmtId="2" fontId="23" fillId="0" borderId="15" xfId="0" applyNumberFormat="1" applyFont="1" applyBorder="1" applyAlignment="1">
      <alignment horizontal="right"/>
    </xf>
    <xf numFmtId="2" fontId="23" fillId="0" borderId="9" xfId="0" applyNumberFormat="1" applyFont="1" applyBorder="1" applyAlignment="1">
      <alignment horizontal="right"/>
    </xf>
    <xf numFmtId="2" fontId="23" fillId="0" borderId="10" xfId="0" applyNumberFormat="1" applyFont="1" applyBorder="1" applyAlignment="1">
      <alignment horizontal="right"/>
    </xf>
    <xf numFmtId="2" fontId="23" fillId="0" borderId="11" xfId="0" applyNumberFormat="1" applyFont="1" applyBorder="1" applyAlignment="1">
      <alignment horizontal="right"/>
    </xf>
    <xf numFmtId="171" fontId="6" fillId="0" borderId="11" xfId="0" applyNumberFormat="1" applyFont="1" applyBorder="1" applyAlignment="1">
      <alignment horizontal="right"/>
    </xf>
    <xf numFmtId="3" fontId="23" fillId="0" borderId="15" xfId="0" applyNumberFormat="1" applyFont="1" applyBorder="1" applyAlignment="1">
      <alignment horizontal="right"/>
    </xf>
    <xf numFmtId="169" fontId="7" fillId="0" borderId="12" xfId="0" applyNumberFormat="1" applyFont="1" applyBorder="1" applyAlignment="1">
      <alignment horizontal="right"/>
    </xf>
    <xf numFmtId="0" fontId="32" fillId="0" borderId="0" xfId="0" applyFont="1"/>
    <xf numFmtId="9" fontId="0" fillId="0" borderId="0" xfId="3" applyFont="1"/>
    <xf numFmtId="3" fontId="0" fillId="0" borderId="0" xfId="0" applyNumberFormat="1"/>
    <xf numFmtId="0" fontId="7" fillId="6" borderId="7" xfId="0" applyFont="1" applyFill="1" applyBorder="1"/>
    <xf numFmtId="0" fontId="13" fillId="6" borderId="14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right"/>
    </xf>
    <xf numFmtId="0" fontId="7" fillId="6" borderId="7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2" fontId="21" fillId="6" borderId="0" xfId="0" applyNumberFormat="1" applyFont="1" applyFill="1" applyAlignment="1">
      <alignment horizontal="right"/>
    </xf>
    <xf numFmtId="2" fontId="7" fillId="6" borderId="14" xfId="0" applyNumberFormat="1" applyFont="1" applyFill="1" applyBorder="1" applyAlignment="1">
      <alignment horizontal="right"/>
    </xf>
    <xf numFmtId="2" fontId="7" fillId="6" borderId="8" xfId="0" applyNumberFormat="1" applyFont="1" applyFill="1" applyBorder="1"/>
    <xf numFmtId="14" fontId="7" fillId="6" borderId="0" xfId="0" applyNumberFormat="1" applyFont="1" applyFill="1" applyAlignment="1">
      <alignment horizontal="left"/>
    </xf>
    <xf numFmtId="14" fontId="7" fillId="6" borderId="14" xfId="0" applyNumberFormat="1" applyFont="1" applyFill="1" applyBorder="1" applyAlignment="1">
      <alignment horizontal="left"/>
    </xf>
    <xf numFmtId="2" fontId="7" fillId="6" borderId="7" xfId="0" applyNumberFormat="1" applyFont="1" applyFill="1" applyBorder="1"/>
    <xf numFmtId="2" fontId="7" fillId="6" borderId="8" xfId="0" applyNumberFormat="1" applyFont="1" applyFill="1" applyBorder="1" applyAlignment="1">
      <alignment horizontal="right"/>
    </xf>
    <xf numFmtId="2" fontId="21" fillId="6" borderId="7" xfId="0" applyNumberFormat="1" applyFont="1" applyFill="1" applyBorder="1" applyAlignment="1">
      <alignment horizontal="right"/>
    </xf>
    <xf numFmtId="2" fontId="21" fillId="6" borderId="0" xfId="0" applyNumberFormat="1" applyFont="1" applyFill="1" applyBorder="1" applyAlignment="1">
      <alignment horizontal="right"/>
    </xf>
    <xf numFmtId="0" fontId="0" fillId="6" borderId="0" xfId="0" applyFill="1"/>
    <xf numFmtId="14" fontId="7" fillId="6" borderId="0" xfId="0" applyNumberFormat="1" applyFont="1" applyFill="1" applyBorder="1" applyAlignment="1">
      <alignment horizontal="left"/>
    </xf>
    <xf numFmtId="14" fontId="7" fillId="6" borderId="14" xfId="0" quotePrefix="1" applyNumberFormat="1" applyFont="1" applyFill="1" applyBorder="1" applyAlignment="1">
      <alignment horizontal="left"/>
    </xf>
    <xf numFmtId="2" fontId="15" fillId="6" borderId="14" xfId="0" applyNumberFormat="1" applyFont="1" applyFill="1" applyBorder="1" applyAlignment="1">
      <alignment horizontal="right"/>
    </xf>
    <xf numFmtId="0" fontId="7" fillId="6" borderId="9" xfId="0" applyFont="1" applyFill="1" applyBorder="1"/>
    <xf numFmtId="0" fontId="13" fillId="6" borderId="15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2" fontId="21" fillId="6" borderId="10" xfId="0" applyNumberFormat="1" applyFont="1" applyFill="1" applyBorder="1" applyAlignment="1">
      <alignment horizontal="right"/>
    </xf>
    <xf numFmtId="2" fontId="7" fillId="6" borderId="11" xfId="0" applyNumberFormat="1" applyFont="1" applyFill="1" applyBorder="1"/>
    <xf numFmtId="14" fontId="7" fillId="6" borderId="10" xfId="0" applyNumberFormat="1" applyFont="1" applyFill="1" applyBorder="1" applyAlignment="1">
      <alignment horizontal="left"/>
    </xf>
    <xf numFmtId="14" fontId="7" fillId="6" borderId="15" xfId="0" applyNumberFormat="1" applyFont="1" applyFill="1" applyBorder="1" applyAlignment="1">
      <alignment horizontal="left"/>
    </xf>
    <xf numFmtId="14" fontId="7" fillId="6" borderId="15" xfId="0" quotePrefix="1" applyNumberFormat="1" applyFont="1" applyFill="1" applyBorder="1" applyAlignment="1">
      <alignment horizontal="left"/>
    </xf>
    <xf numFmtId="2" fontId="7" fillId="6" borderId="9" xfId="0" applyNumberFormat="1" applyFont="1" applyFill="1" applyBorder="1"/>
    <xf numFmtId="2" fontId="7" fillId="6" borderId="11" xfId="0" applyNumberFormat="1" applyFont="1" applyFill="1" applyBorder="1" applyAlignment="1">
      <alignment horizontal="right"/>
    </xf>
    <xf numFmtId="2" fontId="21" fillId="6" borderId="9" xfId="0" applyNumberFormat="1" applyFont="1" applyFill="1" applyBorder="1" applyAlignment="1">
      <alignment horizontal="right"/>
    </xf>
    <xf numFmtId="2" fontId="7" fillId="6" borderId="12" xfId="0" applyNumberFormat="1" applyFont="1" applyFill="1" applyBorder="1" applyAlignment="1">
      <alignment horizontal="right"/>
    </xf>
    <xf numFmtId="168" fontId="7" fillId="6" borderId="8" xfId="0" applyNumberFormat="1" applyFont="1" applyFill="1" applyBorder="1" applyAlignment="1">
      <alignment horizontal="right"/>
    </xf>
    <xf numFmtId="173" fontId="7" fillId="6" borderId="14" xfId="0" applyNumberFormat="1" applyFont="1" applyFill="1" applyBorder="1" applyAlignment="1">
      <alignment horizontal="right"/>
    </xf>
    <xf numFmtId="1" fontId="7" fillId="6" borderId="14" xfId="0" applyNumberFormat="1" applyFont="1" applyFill="1" applyBorder="1" applyAlignment="1">
      <alignment horizontal="center"/>
    </xf>
    <xf numFmtId="171" fontId="7" fillId="6" borderId="8" xfId="0" applyNumberFormat="1" applyFont="1" applyFill="1" applyBorder="1" applyAlignment="1">
      <alignment horizontal="right"/>
    </xf>
    <xf numFmtId="3" fontId="21" fillId="6" borderId="14" xfId="0" applyNumberFormat="1" applyFont="1" applyFill="1" applyBorder="1" applyAlignment="1">
      <alignment horizontal="right"/>
    </xf>
    <xf numFmtId="169" fontId="19" fillId="6" borderId="7" xfId="0" applyNumberFormat="1" applyFont="1" applyFill="1" applyBorder="1"/>
    <xf numFmtId="170" fontId="15" fillId="6" borderId="8" xfId="0" applyNumberFormat="1" applyFont="1" applyFill="1" applyBorder="1"/>
    <xf numFmtId="172" fontId="7" fillId="6" borderId="14" xfId="0" applyNumberFormat="1" applyFont="1" applyFill="1" applyBorder="1" applyAlignment="1">
      <alignment horizontal="right"/>
    </xf>
    <xf numFmtId="171" fontId="7" fillId="6" borderId="7" xfId="0" applyNumberFormat="1" applyFont="1" applyFill="1" applyBorder="1" applyAlignment="1">
      <alignment horizontal="right"/>
    </xf>
    <xf numFmtId="171" fontId="7" fillId="6" borderId="0" xfId="0" applyNumberFormat="1" applyFont="1" applyFill="1" applyAlignment="1">
      <alignment horizontal="right"/>
    </xf>
    <xf numFmtId="169" fontId="19" fillId="6" borderId="8" xfId="0" applyNumberFormat="1" applyFont="1" applyFill="1" applyBorder="1" applyAlignment="1">
      <alignment horizontal="right"/>
    </xf>
    <xf numFmtId="168" fontId="7" fillId="6" borderId="7" xfId="0" applyNumberFormat="1" applyFont="1" applyFill="1" applyBorder="1"/>
    <xf numFmtId="168" fontId="7" fillId="6" borderId="0" xfId="0" applyNumberFormat="1" applyFont="1" applyFill="1"/>
    <xf numFmtId="168" fontId="7" fillId="6" borderId="8" xfId="0" applyNumberFormat="1" applyFont="1" applyFill="1" applyBorder="1"/>
    <xf numFmtId="169" fontId="7" fillId="6" borderId="7" xfId="0" applyNumberFormat="1" applyFont="1" applyFill="1" applyBorder="1"/>
    <xf numFmtId="169" fontId="7" fillId="6" borderId="0" xfId="0" applyNumberFormat="1" applyFont="1" applyFill="1" applyBorder="1"/>
    <xf numFmtId="169" fontId="7" fillId="6" borderId="8" xfId="0" applyNumberFormat="1" applyFont="1" applyFill="1" applyBorder="1"/>
    <xf numFmtId="169" fontId="7" fillId="6" borderId="14" xfId="0" applyNumberFormat="1" applyFont="1" applyFill="1" applyBorder="1"/>
    <xf numFmtId="0" fontId="7" fillId="6" borderId="14" xfId="0" applyFont="1" applyFill="1" applyBorder="1" applyAlignment="1">
      <alignment horizontal="left"/>
    </xf>
    <xf numFmtId="2" fontId="21" fillId="6" borderId="0" xfId="0" applyNumberFormat="1" applyFont="1" applyFill="1" applyBorder="1"/>
    <xf numFmtId="0" fontId="15" fillId="6" borderId="14" xfId="0" applyFont="1" applyFill="1" applyBorder="1"/>
    <xf numFmtId="168" fontId="7" fillId="6" borderId="0" xfId="0" applyNumberFormat="1" applyFont="1" applyFill="1" applyBorder="1"/>
    <xf numFmtId="171" fontId="7" fillId="6" borderId="14" xfId="0" applyNumberFormat="1" applyFont="1" applyFill="1" applyBorder="1" applyAlignment="1">
      <alignment horizontal="right"/>
    </xf>
    <xf numFmtId="2" fontId="7" fillId="6" borderId="15" xfId="0" applyNumberFormat="1" applyFont="1" applyFill="1" applyBorder="1" applyAlignment="1">
      <alignment horizontal="right"/>
    </xf>
    <xf numFmtId="14" fontId="15" fillId="6" borderId="14" xfId="0" applyNumberFormat="1" applyFont="1" applyFill="1" applyBorder="1" applyAlignment="1">
      <alignment horizontal="right"/>
    </xf>
    <xf numFmtId="0" fontId="7" fillId="6" borderId="6" xfId="0" applyFont="1" applyFill="1" applyBorder="1"/>
    <xf numFmtId="0" fontId="13" fillId="6" borderId="12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2" fontId="21" fillId="6" borderId="4" xfId="0" applyNumberFormat="1" applyFont="1" applyFill="1" applyBorder="1" applyAlignment="1">
      <alignment horizontal="right"/>
    </xf>
    <xf numFmtId="168" fontId="7" fillId="6" borderId="3" xfId="0" applyNumberFormat="1" applyFont="1" applyFill="1" applyBorder="1" applyAlignment="1">
      <alignment horizontal="right"/>
    </xf>
    <xf numFmtId="2" fontId="7" fillId="6" borderId="3" xfId="0" applyNumberFormat="1" applyFont="1" applyFill="1" applyBorder="1" applyAlignment="1">
      <alignment horizontal="right"/>
    </xf>
    <xf numFmtId="14" fontId="7" fillId="6" borderId="4" xfId="0" applyNumberFormat="1" applyFont="1" applyFill="1" applyBorder="1" applyAlignment="1">
      <alignment horizontal="left"/>
    </xf>
    <xf numFmtId="14" fontId="7" fillId="6" borderId="12" xfId="0" applyNumberFormat="1" applyFont="1" applyFill="1" applyBorder="1" applyAlignment="1">
      <alignment horizontal="left"/>
    </xf>
    <xf numFmtId="0" fontId="7" fillId="6" borderId="12" xfId="0" applyFont="1" applyFill="1" applyBorder="1" applyAlignment="1">
      <alignment horizontal="left"/>
    </xf>
    <xf numFmtId="2" fontId="21" fillId="6" borderId="6" xfId="0" applyNumberFormat="1" applyFont="1" applyFill="1" applyBorder="1" applyAlignment="1">
      <alignment horizontal="right"/>
    </xf>
    <xf numFmtId="171" fontId="7" fillId="6" borderId="3" xfId="0" applyNumberFormat="1" applyFont="1" applyFill="1" applyBorder="1" applyAlignment="1">
      <alignment horizontal="right"/>
    </xf>
    <xf numFmtId="171" fontId="7" fillId="6" borderId="6" xfId="0" applyNumberFormat="1" applyFont="1" applyFill="1" applyBorder="1" applyAlignment="1">
      <alignment horizontal="right"/>
    </xf>
    <xf numFmtId="171" fontId="7" fillId="6" borderId="4" xfId="0" applyNumberFormat="1" applyFont="1" applyFill="1" applyBorder="1" applyAlignment="1">
      <alignment horizontal="right"/>
    </xf>
    <xf numFmtId="168" fontId="7" fillId="6" borderId="14" xfId="0" applyNumberFormat="1" applyFont="1" applyFill="1" applyBorder="1" applyAlignment="1">
      <alignment horizontal="right"/>
    </xf>
    <xf numFmtId="14" fontId="19" fillId="6" borderId="0" xfId="0" applyNumberFormat="1" applyFont="1" applyFill="1" applyBorder="1" applyAlignment="1">
      <alignment horizontal="center"/>
    </xf>
    <xf numFmtId="14" fontId="19" fillId="6" borderId="14" xfId="0" applyNumberFormat="1" applyFont="1" applyFill="1" applyBorder="1" applyAlignment="1">
      <alignment horizontal="center"/>
    </xf>
    <xf numFmtId="14" fontId="19" fillId="6" borderId="0" xfId="0" applyNumberFormat="1" applyFont="1" applyFill="1" applyAlignment="1">
      <alignment horizontal="center"/>
    </xf>
    <xf numFmtId="169" fontId="7" fillId="6" borderId="0" xfId="0" applyNumberFormat="1" applyFont="1" applyFill="1"/>
    <xf numFmtId="168" fontId="7" fillId="6" borderId="15" xfId="0" applyNumberFormat="1" applyFont="1" applyFill="1" applyBorder="1" applyAlignment="1">
      <alignment horizontal="right"/>
    </xf>
    <xf numFmtId="1" fontId="7" fillId="6" borderId="15" xfId="0" applyNumberFormat="1" applyFont="1" applyFill="1" applyBorder="1" applyAlignment="1">
      <alignment horizontal="center"/>
    </xf>
    <xf numFmtId="171" fontId="7" fillId="6" borderId="11" xfId="0" applyNumberFormat="1" applyFont="1" applyFill="1" applyBorder="1" applyAlignment="1">
      <alignment horizontal="right"/>
    </xf>
    <xf numFmtId="3" fontId="21" fillId="6" borderId="15" xfId="0" applyNumberFormat="1" applyFont="1" applyFill="1" applyBorder="1" applyAlignment="1">
      <alignment horizontal="right"/>
    </xf>
    <xf numFmtId="169" fontId="19" fillId="6" borderId="9" xfId="0" applyNumberFormat="1" applyFont="1" applyFill="1" applyBorder="1"/>
    <xf numFmtId="170" fontId="15" fillId="6" borderId="11" xfId="0" applyNumberFormat="1" applyFont="1" applyFill="1" applyBorder="1"/>
    <xf numFmtId="171" fontId="7" fillId="6" borderId="9" xfId="0" applyNumberFormat="1" applyFont="1" applyFill="1" applyBorder="1" applyAlignment="1">
      <alignment horizontal="right"/>
    </xf>
    <xf numFmtId="171" fontId="7" fillId="6" borderId="10" xfId="0" applyNumberFormat="1" applyFont="1" applyFill="1" applyBorder="1" applyAlignment="1">
      <alignment horizontal="right"/>
    </xf>
    <xf numFmtId="169" fontId="19" fillId="6" borderId="11" xfId="0" applyNumberFormat="1" applyFont="1" applyFill="1" applyBorder="1" applyAlignment="1">
      <alignment horizontal="right"/>
    </xf>
    <xf numFmtId="0" fontId="7" fillId="6" borderId="7" xfId="0" quotePrefix="1" applyFont="1" applyFill="1" applyBorder="1" applyAlignment="1">
      <alignment horizontal="center"/>
    </xf>
    <xf numFmtId="0" fontId="7" fillId="6" borderId="8" xfId="0" quotePrefix="1" applyFont="1" applyFill="1" applyBorder="1" applyAlignment="1">
      <alignment horizontal="center"/>
    </xf>
    <xf numFmtId="168" fontId="15" fillId="6" borderId="0" xfId="0" applyNumberFormat="1" applyFont="1" applyFill="1" applyBorder="1"/>
    <xf numFmtId="168" fontId="15" fillId="6" borderId="8" xfId="0" applyNumberFormat="1" applyFont="1" applyFill="1" applyBorder="1"/>
    <xf numFmtId="2" fontId="21" fillId="6" borderId="0" xfId="0" applyNumberFormat="1" applyFont="1" applyFill="1"/>
    <xf numFmtId="168" fontId="7" fillId="6" borderId="14" xfId="0" applyNumberFormat="1" applyFont="1" applyFill="1" applyBorder="1"/>
    <xf numFmtId="173" fontId="7" fillId="6" borderId="15" xfId="0" applyNumberFormat="1" applyFont="1" applyFill="1" applyBorder="1" applyAlignment="1">
      <alignment horizontal="right"/>
    </xf>
    <xf numFmtId="171" fontId="7" fillId="6" borderId="15" xfId="0" applyNumberFormat="1" applyFont="1" applyFill="1" applyBorder="1" applyAlignment="1">
      <alignment horizontal="right"/>
    </xf>
    <xf numFmtId="172" fontId="7" fillId="6" borderId="15" xfId="0" applyNumberFormat="1" applyFont="1" applyFill="1" applyBorder="1" applyAlignment="1">
      <alignment horizontal="right"/>
    </xf>
    <xf numFmtId="171" fontId="7" fillId="6" borderId="0" xfId="0" applyNumberFormat="1" applyFont="1" applyFill="1" applyBorder="1" applyAlignment="1">
      <alignment horizontal="right"/>
    </xf>
    <xf numFmtId="168" fontId="7" fillId="6" borderId="9" xfId="0" applyNumberFormat="1" applyFont="1" applyFill="1" applyBorder="1"/>
    <xf numFmtId="168" fontId="7" fillId="6" borderId="10" xfId="0" applyNumberFormat="1" applyFont="1" applyFill="1" applyBorder="1"/>
    <xf numFmtId="168" fontId="15" fillId="6" borderId="10" xfId="0" applyNumberFormat="1" applyFont="1" applyFill="1" applyBorder="1"/>
    <xf numFmtId="168" fontId="15" fillId="6" borderId="11" xfId="0" applyNumberFormat="1" applyFont="1" applyFill="1" applyBorder="1"/>
    <xf numFmtId="169" fontId="7" fillId="6" borderId="9" xfId="0" applyNumberFormat="1" applyFont="1" applyFill="1" applyBorder="1"/>
    <xf numFmtId="169" fontId="7" fillId="6" borderId="10" xfId="0" applyNumberFormat="1" applyFont="1" applyFill="1" applyBorder="1"/>
    <xf numFmtId="169" fontId="7" fillId="6" borderId="11" xfId="0" applyNumberFormat="1" applyFont="1" applyFill="1" applyBorder="1"/>
    <xf numFmtId="169" fontId="7" fillId="6" borderId="15" xfId="0" applyNumberFormat="1" applyFont="1" applyFill="1" applyBorder="1"/>
    <xf numFmtId="3" fontId="21" fillId="6" borderId="12" xfId="0" applyNumberFormat="1" applyFont="1" applyFill="1" applyBorder="1" applyAlignment="1">
      <alignment horizontal="right"/>
    </xf>
    <xf numFmtId="169" fontId="19" fillId="6" borderId="6" xfId="0" applyNumberFormat="1" applyFont="1" applyFill="1" applyBorder="1"/>
    <xf numFmtId="170" fontId="15" fillId="6" borderId="3" xfId="0" applyNumberFormat="1" applyFont="1" applyFill="1" applyBorder="1"/>
    <xf numFmtId="169" fontId="19" fillId="6" borderId="3" xfId="0" applyNumberFormat="1" applyFont="1" applyFill="1" applyBorder="1" applyAlignment="1">
      <alignment horizontal="right"/>
    </xf>
    <xf numFmtId="168" fontId="7" fillId="6" borderId="11" xfId="0" applyNumberFormat="1" applyFont="1" applyFill="1" applyBorder="1"/>
    <xf numFmtId="2" fontId="15" fillId="6" borderId="12" xfId="0" applyNumberFormat="1" applyFont="1" applyFill="1" applyBorder="1" applyAlignment="1">
      <alignment horizontal="right"/>
    </xf>
    <xf numFmtId="173" fontId="7" fillId="6" borderId="12" xfId="0" applyNumberFormat="1" applyFont="1" applyFill="1" applyBorder="1" applyAlignment="1">
      <alignment horizontal="right"/>
    </xf>
    <xf numFmtId="171" fontId="7" fillId="6" borderId="12" xfId="0" applyNumberFormat="1" applyFont="1" applyFill="1" applyBorder="1" applyAlignment="1">
      <alignment horizontal="right"/>
    </xf>
    <xf numFmtId="172" fontId="7" fillId="6" borderId="12" xfId="0" applyNumberFormat="1" applyFont="1" applyFill="1" applyBorder="1" applyAlignment="1">
      <alignment horizontal="right"/>
    </xf>
    <xf numFmtId="168" fontId="7" fillId="6" borderId="6" xfId="0" applyNumberFormat="1" applyFont="1" applyFill="1" applyBorder="1"/>
    <xf numFmtId="168" fontId="7" fillId="6" borderId="4" xfId="0" applyNumberFormat="1" applyFont="1" applyFill="1" applyBorder="1"/>
    <xf numFmtId="168" fontId="7" fillId="6" borderId="3" xfId="0" applyNumberFormat="1" applyFont="1" applyFill="1" applyBorder="1"/>
    <xf numFmtId="169" fontId="7" fillId="6" borderId="6" xfId="0" applyNumberFormat="1" applyFont="1" applyFill="1" applyBorder="1"/>
    <xf numFmtId="169" fontId="7" fillId="6" borderId="4" xfId="0" applyNumberFormat="1" applyFont="1" applyFill="1" applyBorder="1"/>
    <xf numFmtId="169" fontId="7" fillId="6" borderId="3" xfId="0" applyNumberFormat="1" applyFont="1" applyFill="1" applyBorder="1"/>
    <xf numFmtId="169" fontId="7" fillId="6" borderId="12" xfId="0" applyNumberFormat="1" applyFont="1" applyFill="1" applyBorder="1"/>
    <xf numFmtId="0" fontId="7" fillId="6" borderId="14" xfId="0" quotePrefix="1" applyFont="1" applyFill="1" applyBorder="1" applyAlignment="1">
      <alignment horizontal="left"/>
    </xf>
    <xf numFmtId="169" fontId="7" fillId="6" borderId="8" xfId="0" applyNumberFormat="1" applyFont="1" applyFill="1" applyBorder="1" applyAlignment="1">
      <alignment horizontal="right"/>
    </xf>
    <xf numFmtId="0" fontId="7" fillId="6" borderId="7" xfId="0" applyFont="1" applyFill="1" applyBorder="1" applyAlignment="1">
      <alignment horizontal="left"/>
    </xf>
    <xf numFmtId="168" fontId="15" fillId="6" borderId="0" xfId="0" applyNumberFormat="1" applyFont="1" applyFill="1"/>
    <xf numFmtId="2" fontId="21" fillId="6" borderId="15" xfId="0" applyNumberFormat="1" applyFont="1" applyFill="1" applyBorder="1" applyAlignment="1">
      <alignment horizontal="right"/>
    </xf>
    <xf numFmtId="14" fontId="7" fillId="6" borderId="9" xfId="0" applyNumberFormat="1" applyFont="1" applyFill="1" applyBorder="1" applyAlignment="1">
      <alignment horizontal="left"/>
    </xf>
    <xf numFmtId="14" fontId="7" fillId="6" borderId="11" xfId="0" applyNumberFormat="1" applyFont="1" applyFill="1" applyBorder="1" applyAlignment="1">
      <alignment horizontal="left"/>
    </xf>
    <xf numFmtId="0" fontId="7" fillId="6" borderId="3" xfId="0" applyFont="1" applyFill="1" applyBorder="1"/>
    <xf numFmtId="2" fontId="7" fillId="6" borderId="0" xfId="0" applyNumberFormat="1" applyFont="1" applyFill="1" applyAlignment="1">
      <alignment horizontal="right"/>
    </xf>
    <xf numFmtId="14" fontId="7" fillId="6" borderId="6" xfId="0" applyNumberFormat="1" applyFont="1" applyFill="1" applyBorder="1" applyAlignment="1">
      <alignment horizontal="left"/>
    </xf>
    <xf numFmtId="14" fontId="7" fillId="6" borderId="3" xfId="0" applyNumberFormat="1" applyFont="1" applyFill="1" applyBorder="1" applyAlignment="1">
      <alignment horizontal="left"/>
    </xf>
    <xf numFmtId="2" fontId="7" fillId="6" borderId="4" xfId="0" applyNumberFormat="1" applyFont="1" applyFill="1" applyBorder="1"/>
    <xf numFmtId="2" fontId="7" fillId="6" borderId="6" xfId="0" applyNumberFormat="1" applyFont="1" applyFill="1" applyBorder="1" applyAlignment="1">
      <alignment horizontal="right"/>
    </xf>
    <xf numFmtId="2" fontId="21" fillId="6" borderId="3" xfId="0" applyNumberFormat="1" applyFont="1" applyFill="1" applyBorder="1" applyAlignment="1">
      <alignment horizontal="right"/>
    </xf>
    <xf numFmtId="168" fontId="15" fillId="6" borderId="3" xfId="0" applyNumberFormat="1" applyFont="1" applyFill="1" applyBorder="1"/>
    <xf numFmtId="0" fontId="7" fillId="6" borderId="8" xfId="0" applyFont="1" applyFill="1" applyBorder="1"/>
    <xf numFmtId="2" fontId="7" fillId="6" borderId="0" xfId="0" applyNumberFormat="1" applyFont="1" applyFill="1"/>
    <xf numFmtId="14" fontId="19" fillId="6" borderId="7" xfId="0" applyNumberFormat="1" applyFont="1" applyFill="1" applyBorder="1" applyAlignment="1">
      <alignment horizontal="center"/>
    </xf>
    <xf numFmtId="14" fontId="19" fillId="6" borderId="8" xfId="0" applyNumberFormat="1" applyFont="1" applyFill="1" applyBorder="1" applyAlignment="1">
      <alignment horizontal="center"/>
    </xf>
    <xf numFmtId="0" fontId="14" fillId="6" borderId="14" xfId="0" quotePrefix="1" applyFont="1" applyFill="1" applyBorder="1" applyAlignment="1">
      <alignment horizontal="left"/>
    </xf>
    <xf numFmtId="2" fontId="7" fillId="6" borderId="7" xfId="0" applyNumberFormat="1" applyFont="1" applyFill="1" applyBorder="1" applyAlignment="1">
      <alignment horizontal="right"/>
    </xf>
    <xf numFmtId="2" fontId="21" fillId="6" borderId="8" xfId="0" applyNumberFormat="1" applyFont="1" applyFill="1" applyBorder="1" applyAlignment="1">
      <alignment horizontal="right"/>
    </xf>
    <xf numFmtId="169" fontId="19" fillId="6" borderId="14" xfId="0" applyNumberFormat="1" applyFont="1" applyFill="1" applyBorder="1" applyAlignment="1">
      <alignment horizontal="right"/>
    </xf>
    <xf numFmtId="2" fontId="21" fillId="6" borderId="14" xfId="0" applyNumberFormat="1" applyFont="1" applyFill="1" applyBorder="1" applyAlignment="1">
      <alignment horizontal="right"/>
    </xf>
    <xf numFmtId="14" fontId="7" fillId="6" borderId="7" xfId="0" applyNumberFormat="1" applyFont="1" applyFill="1" applyBorder="1" applyAlignment="1">
      <alignment horizontal="left"/>
    </xf>
    <xf numFmtId="14" fontId="7" fillId="6" borderId="8" xfId="0" applyNumberFormat="1" applyFont="1" applyFill="1" applyBorder="1" applyAlignment="1">
      <alignment horizontal="left"/>
    </xf>
    <xf numFmtId="168" fontId="15" fillId="6" borderId="7" xfId="0" applyNumberFormat="1" applyFont="1" applyFill="1" applyBorder="1"/>
    <xf numFmtId="2" fontId="21" fillId="6" borderId="14" xfId="0" applyNumberFormat="1" applyFont="1" applyFill="1" applyBorder="1"/>
    <xf numFmtId="0" fontId="6" fillId="6" borderId="14" xfId="0" applyFont="1" applyFill="1" applyBorder="1" applyAlignment="1">
      <alignment horizontal="left"/>
    </xf>
    <xf numFmtId="168" fontId="7" fillId="6" borderId="4" xfId="0" applyNumberFormat="1" applyFont="1" applyFill="1" applyBorder="1" applyAlignment="1">
      <alignment horizontal="right"/>
    </xf>
    <xf numFmtId="168" fontId="7" fillId="6" borderId="12" xfId="0" applyNumberFormat="1" applyFont="1" applyFill="1" applyBorder="1" applyAlignment="1">
      <alignment horizontal="right"/>
    </xf>
    <xf numFmtId="2" fontId="7" fillId="6" borderId="6" xfId="0" applyNumberFormat="1" applyFont="1" applyFill="1" applyBorder="1"/>
    <xf numFmtId="168" fontId="15" fillId="6" borderId="6" xfId="0" applyNumberFormat="1" applyFont="1" applyFill="1" applyBorder="1"/>
    <xf numFmtId="0" fontId="14" fillId="6" borderId="14" xfId="0" applyFont="1" applyFill="1" applyBorder="1"/>
    <xf numFmtId="168" fontId="7" fillId="6" borderId="7" xfId="0" applyNumberFormat="1" applyFont="1" applyFill="1" applyBorder="1" applyAlignment="1">
      <alignment horizontal="right"/>
    </xf>
    <xf numFmtId="0" fontId="13" fillId="6" borderId="8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left"/>
    </xf>
    <xf numFmtId="168" fontId="7" fillId="6" borderId="12" xfId="0" applyNumberFormat="1" applyFont="1" applyFill="1" applyBorder="1"/>
    <xf numFmtId="2" fontId="7" fillId="6" borderId="4" xfId="0" applyNumberFormat="1" applyFont="1" applyFill="1" applyBorder="1" applyAlignment="1">
      <alignment horizontal="right"/>
    </xf>
    <xf numFmtId="1" fontId="7" fillId="6" borderId="12" xfId="0" applyNumberFormat="1" applyFont="1" applyFill="1" applyBorder="1" applyAlignment="1">
      <alignment horizontal="center"/>
    </xf>
    <xf numFmtId="0" fontId="15" fillId="6" borderId="14" xfId="0" applyFont="1" applyFill="1" applyBorder="1" applyAlignment="1">
      <alignment horizontal="left"/>
    </xf>
    <xf numFmtId="2" fontId="7" fillId="6" borderId="0" xfId="0" applyNumberFormat="1" applyFont="1" applyFill="1" applyBorder="1" applyAlignment="1">
      <alignment horizontal="right"/>
    </xf>
    <xf numFmtId="14" fontId="7" fillId="6" borderId="0" xfId="0" quotePrefix="1" applyNumberFormat="1" applyFont="1" applyFill="1" applyAlignment="1">
      <alignment horizontal="left"/>
    </xf>
    <xf numFmtId="0" fontId="7" fillId="6" borderId="4" xfId="0" applyFont="1" applyFill="1" applyBorder="1"/>
    <xf numFmtId="169" fontId="19" fillId="6" borderId="12" xfId="0" applyNumberFormat="1" applyFont="1" applyFill="1" applyBorder="1" applyAlignment="1">
      <alignment horizontal="right"/>
    </xf>
    <xf numFmtId="173" fontId="7" fillId="6" borderId="4" xfId="0" applyNumberFormat="1" applyFont="1" applyFill="1" applyBorder="1" applyAlignment="1">
      <alignment horizontal="right"/>
    </xf>
    <xf numFmtId="1" fontId="7" fillId="6" borderId="4" xfId="0" applyNumberFormat="1" applyFont="1" applyFill="1" applyBorder="1" applyAlignment="1">
      <alignment horizontal="center"/>
    </xf>
    <xf numFmtId="2" fontId="21" fillId="6" borderId="12" xfId="0" applyNumberFormat="1" applyFont="1" applyFill="1" applyBorder="1" applyAlignment="1">
      <alignment horizontal="right"/>
    </xf>
    <xf numFmtId="172" fontId="7" fillId="6" borderId="4" xfId="0" applyNumberFormat="1" applyFont="1" applyFill="1" applyBorder="1" applyAlignment="1">
      <alignment horizontal="right"/>
    </xf>
    <xf numFmtId="169" fontId="19" fillId="6" borderId="4" xfId="0" applyNumberFormat="1" applyFont="1" applyFill="1" applyBorder="1" applyAlignment="1">
      <alignment horizontal="right"/>
    </xf>
    <xf numFmtId="168" fontId="15" fillId="6" borderId="4" xfId="0" applyNumberFormat="1" applyFont="1" applyFill="1" applyBorder="1"/>
    <xf numFmtId="0" fontId="7" fillId="6" borderId="10" xfId="0" applyFont="1" applyFill="1" applyBorder="1"/>
    <xf numFmtId="2" fontId="7" fillId="6" borderId="10" xfId="0" applyNumberFormat="1" applyFont="1" applyFill="1" applyBorder="1"/>
    <xf numFmtId="173" fontId="7" fillId="6" borderId="10" xfId="0" applyNumberFormat="1" applyFont="1" applyFill="1" applyBorder="1" applyAlignment="1">
      <alignment horizontal="right"/>
    </xf>
    <xf numFmtId="1" fontId="7" fillId="6" borderId="10" xfId="0" applyNumberFormat="1" applyFont="1" applyFill="1" applyBorder="1" applyAlignment="1">
      <alignment horizontal="center"/>
    </xf>
    <xf numFmtId="172" fontId="7" fillId="6" borderId="10" xfId="0" applyNumberFormat="1" applyFont="1" applyFill="1" applyBorder="1" applyAlignment="1">
      <alignment horizontal="right"/>
    </xf>
    <xf numFmtId="169" fontId="19" fillId="6" borderId="10" xfId="0" applyNumberFormat="1" applyFont="1" applyFill="1" applyBorder="1" applyAlignment="1">
      <alignment horizontal="right"/>
    </xf>
    <xf numFmtId="168" fontId="7" fillId="6" borderId="15" xfId="0" applyNumberFormat="1" applyFont="1" applyFill="1" applyBorder="1"/>
    <xf numFmtId="0" fontId="7" fillId="4" borderId="14" xfId="0" applyFont="1" applyFill="1" applyBorder="1"/>
    <xf numFmtId="0" fontId="7" fillId="4" borderId="15" xfId="0" applyFont="1" applyFill="1" applyBorder="1"/>
    <xf numFmtId="0" fontId="7" fillId="0" borderId="14" xfId="0" applyFont="1" applyFill="1" applyBorder="1"/>
    <xf numFmtId="0" fontId="13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2" fontId="21" fillId="0" borderId="8" xfId="0" applyNumberFormat="1" applyFont="1" applyFill="1" applyBorder="1" applyAlignment="1">
      <alignment horizontal="right"/>
    </xf>
    <xf numFmtId="2" fontId="7" fillId="0" borderId="8" xfId="0" applyNumberFormat="1" applyFont="1" applyFill="1" applyBorder="1" applyAlignment="1">
      <alignment horizontal="right"/>
    </xf>
    <xf numFmtId="14" fontId="7" fillId="0" borderId="14" xfId="0" applyNumberFormat="1" applyFont="1" applyFill="1" applyBorder="1" applyAlignment="1">
      <alignment horizontal="left"/>
    </xf>
    <xf numFmtId="14" fontId="7" fillId="0" borderId="0" xfId="0" applyNumberFormat="1" applyFont="1" applyFill="1" applyAlignment="1">
      <alignment horizontal="left"/>
    </xf>
    <xf numFmtId="2" fontId="7" fillId="0" borderId="7" xfId="0" applyNumberFormat="1" applyFont="1" applyFill="1" applyBorder="1"/>
    <xf numFmtId="2" fontId="7" fillId="0" borderId="14" xfId="0" applyNumberFormat="1" applyFont="1" applyFill="1" applyBorder="1" applyAlignment="1">
      <alignment horizontal="right"/>
    </xf>
    <xf numFmtId="2" fontId="21" fillId="0" borderId="0" xfId="0" applyNumberFormat="1" applyFont="1" applyFill="1" applyAlignment="1">
      <alignment horizontal="right"/>
    </xf>
    <xf numFmtId="2" fontId="21" fillId="0" borderId="7" xfId="0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right"/>
    </xf>
    <xf numFmtId="0" fontId="0" fillId="0" borderId="0" xfId="0" applyFill="1"/>
    <xf numFmtId="173" fontId="7" fillId="0" borderId="14" xfId="0" applyNumberFormat="1" applyFont="1" applyFill="1" applyBorder="1" applyAlignment="1">
      <alignment horizontal="right"/>
    </xf>
    <xf numFmtId="171" fontId="7" fillId="0" borderId="8" xfId="0" applyNumberFormat="1" applyFont="1" applyFill="1" applyBorder="1" applyAlignment="1">
      <alignment horizontal="right"/>
    </xf>
    <xf numFmtId="171" fontId="7" fillId="0" borderId="7" xfId="0" applyNumberFormat="1" applyFont="1" applyFill="1" applyBorder="1" applyAlignment="1">
      <alignment horizontal="right"/>
    </xf>
    <xf numFmtId="171" fontId="7" fillId="0" borderId="0" xfId="0" applyNumberFormat="1" applyFont="1" applyFill="1" applyBorder="1" applyAlignment="1">
      <alignment horizontal="right"/>
    </xf>
    <xf numFmtId="169" fontId="7" fillId="0" borderId="7" xfId="0" applyNumberFormat="1" applyFont="1" applyFill="1" applyBorder="1"/>
    <xf numFmtId="169" fontId="7" fillId="0" borderId="0" xfId="0" applyNumberFormat="1" applyFont="1" applyFill="1"/>
    <xf numFmtId="169" fontId="7" fillId="0" borderId="8" xfId="0" applyNumberFormat="1" applyFont="1" applyFill="1" applyBorder="1"/>
    <xf numFmtId="169" fontId="7" fillId="0" borderId="14" xfId="0" applyNumberFormat="1" applyFont="1" applyFill="1" applyBorder="1"/>
    <xf numFmtId="2" fontId="7" fillId="0" borderId="12" xfId="0" applyNumberFormat="1" applyFont="1" applyFill="1" applyBorder="1" applyAlignment="1">
      <alignment horizontal="right"/>
    </xf>
    <xf numFmtId="0" fontId="7" fillId="0" borderId="6" xfId="0" applyFont="1" applyFill="1" applyBorder="1"/>
    <xf numFmtId="0" fontId="7" fillId="0" borderId="12" xfId="0" applyFont="1" applyFill="1" applyBorder="1"/>
    <xf numFmtId="0" fontId="13" fillId="0" borderId="12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4" fontId="7" fillId="0" borderId="4" xfId="0" applyNumberFormat="1" applyFont="1" applyFill="1" applyBorder="1" applyAlignment="1">
      <alignment horizontal="left"/>
    </xf>
    <xf numFmtId="1" fontId="7" fillId="0" borderId="14" xfId="0" applyNumberFormat="1" applyFont="1" applyFill="1" applyBorder="1" applyAlignment="1">
      <alignment horizontal="center"/>
    </xf>
    <xf numFmtId="2" fontId="21" fillId="0" borderId="4" xfId="0" applyNumberFormat="1" applyFont="1" applyFill="1" applyBorder="1" applyAlignment="1">
      <alignment horizontal="right"/>
    </xf>
    <xf numFmtId="2" fontId="21" fillId="0" borderId="6" xfId="0" applyNumberFormat="1" applyFont="1" applyFill="1" applyBorder="1" applyAlignment="1">
      <alignment horizontal="right"/>
    </xf>
    <xf numFmtId="171" fontId="7" fillId="0" borderId="3" xfId="0" applyNumberFormat="1" applyFont="1" applyFill="1" applyBorder="1" applyAlignment="1">
      <alignment horizontal="right"/>
    </xf>
    <xf numFmtId="168" fontId="7" fillId="0" borderId="8" xfId="0" applyNumberFormat="1" applyFont="1" applyFill="1" applyBorder="1"/>
    <xf numFmtId="3" fontId="21" fillId="0" borderId="14" xfId="0" applyNumberFormat="1" applyFont="1" applyFill="1" applyBorder="1" applyAlignment="1">
      <alignment horizontal="right"/>
    </xf>
    <xf numFmtId="169" fontId="19" fillId="0" borderId="7" xfId="0" applyNumberFormat="1" applyFont="1" applyFill="1" applyBorder="1"/>
    <xf numFmtId="170" fontId="15" fillId="0" borderId="8" xfId="0" applyNumberFormat="1" applyFont="1" applyFill="1" applyBorder="1"/>
    <xf numFmtId="172" fontId="7" fillId="0" borderId="14" xfId="0" applyNumberFormat="1" applyFont="1" applyFill="1" applyBorder="1" applyAlignment="1">
      <alignment horizontal="right"/>
    </xf>
    <xf numFmtId="169" fontId="19" fillId="0" borderId="8" xfId="0" applyNumberFormat="1" applyFont="1" applyFill="1" applyBorder="1" applyAlignment="1">
      <alignment horizontal="right"/>
    </xf>
    <xf numFmtId="168" fontId="7" fillId="0" borderId="7" xfId="0" applyNumberFormat="1" applyFont="1" applyFill="1" applyBorder="1"/>
    <xf numFmtId="168" fontId="7" fillId="0" borderId="0" xfId="0" applyNumberFormat="1" applyFont="1" applyFill="1"/>
    <xf numFmtId="173" fontId="7" fillId="0" borderId="12" xfId="0" applyNumberFormat="1" applyFont="1" applyFill="1" applyBorder="1" applyAlignment="1">
      <alignment horizontal="right"/>
    </xf>
    <xf numFmtId="171" fontId="7" fillId="0" borderId="12" xfId="0" applyNumberFormat="1" applyFont="1" applyFill="1" applyBorder="1" applyAlignment="1">
      <alignment horizontal="right"/>
    </xf>
    <xf numFmtId="171" fontId="7" fillId="0" borderId="6" xfId="0" applyNumberFormat="1" applyFont="1" applyFill="1" applyBorder="1" applyAlignment="1">
      <alignment horizontal="right"/>
    </xf>
    <xf numFmtId="171" fontId="7" fillId="0" borderId="4" xfId="0" applyNumberFormat="1" applyFont="1" applyFill="1" applyBorder="1" applyAlignment="1">
      <alignment horizontal="right"/>
    </xf>
    <xf numFmtId="169" fontId="7" fillId="0" borderId="6" xfId="0" applyNumberFormat="1" applyFont="1" applyFill="1" applyBorder="1"/>
    <xf numFmtId="169" fontId="7" fillId="0" borderId="4" xfId="0" applyNumberFormat="1" applyFont="1" applyFill="1" applyBorder="1"/>
    <xf numFmtId="169" fontId="7" fillId="0" borderId="3" xfId="0" applyNumberFormat="1" applyFont="1" applyFill="1" applyBorder="1"/>
    <xf numFmtId="169" fontId="7" fillId="0" borderId="12" xfId="0" applyNumberFormat="1" applyFont="1" applyFill="1" applyBorder="1"/>
    <xf numFmtId="171" fontId="7" fillId="0" borderId="0" xfId="0" applyNumberFormat="1" applyFont="1" applyFill="1" applyAlignment="1">
      <alignment horizontal="right"/>
    </xf>
    <xf numFmtId="169" fontId="19" fillId="0" borderId="3" xfId="0" applyNumberFormat="1" applyFont="1" applyFill="1" applyBorder="1" applyAlignment="1">
      <alignment horizontal="right"/>
    </xf>
    <xf numFmtId="168" fontId="7" fillId="0" borderId="4" xfId="0" applyNumberFormat="1" applyFont="1" applyFill="1" applyBorder="1"/>
    <xf numFmtId="168" fontId="7" fillId="0" borderId="3" xfId="0" applyNumberFormat="1" applyFont="1" applyFill="1" applyBorder="1"/>
    <xf numFmtId="14" fontId="7" fillId="0" borderId="14" xfId="0" quotePrefix="1" applyNumberFormat="1" applyFont="1" applyFill="1" applyBorder="1" applyAlignment="1">
      <alignment horizontal="left"/>
    </xf>
    <xf numFmtId="168" fontId="7" fillId="0" borderId="0" xfId="0" applyNumberFormat="1" applyFont="1" applyFill="1" applyBorder="1"/>
    <xf numFmtId="168" fontId="15" fillId="0" borderId="0" xfId="0" applyNumberFormat="1" applyFont="1" applyFill="1"/>
    <xf numFmtId="168" fontId="7" fillId="0" borderId="14" xfId="0" applyNumberFormat="1" applyFont="1" applyFill="1" applyBorder="1"/>
    <xf numFmtId="168" fontId="7" fillId="0" borderId="12" xfId="0" applyNumberFormat="1" applyFont="1" applyFill="1" applyBorder="1"/>
    <xf numFmtId="14" fontId="7" fillId="0" borderId="0" xfId="0" applyNumberFormat="1" applyFont="1" applyFill="1" applyBorder="1" applyAlignment="1">
      <alignment horizontal="left"/>
    </xf>
    <xf numFmtId="10" fontId="0" fillId="0" borderId="0" xfId="0" applyNumberFormat="1"/>
    <xf numFmtId="0" fontId="7" fillId="6" borderId="6" xfId="0" applyFont="1" applyFill="1" applyBorder="1" applyAlignment="1">
      <alignment horizontal="left"/>
    </xf>
    <xf numFmtId="0" fontId="7" fillId="6" borderId="11" xfId="0" applyFont="1" applyFill="1" applyBorder="1"/>
    <xf numFmtId="2" fontId="21" fillId="6" borderId="3" xfId="0" applyNumberFormat="1" applyFont="1" applyFill="1" applyBorder="1"/>
    <xf numFmtId="2" fontId="21" fillId="6" borderId="4" xfId="0" applyNumberFormat="1" applyFont="1" applyFill="1" applyBorder="1"/>
    <xf numFmtId="168" fontId="7" fillId="6" borderId="10" xfId="0" applyNumberFormat="1" applyFont="1" applyFill="1" applyBorder="1" applyAlignment="1">
      <alignment horizontal="right"/>
    </xf>
    <xf numFmtId="2" fontId="7" fillId="6" borderId="10" xfId="0" applyNumberFormat="1" applyFont="1" applyFill="1" applyBorder="1" applyAlignment="1">
      <alignment horizontal="right"/>
    </xf>
    <xf numFmtId="2" fontId="15" fillId="6" borderId="8" xfId="0" applyNumberFormat="1" applyFont="1" applyFill="1" applyBorder="1" applyAlignment="1">
      <alignment horizontal="right"/>
    </xf>
    <xf numFmtId="14" fontId="15" fillId="6" borderId="7" xfId="0" applyNumberFormat="1" applyFont="1" applyFill="1" applyBorder="1" applyAlignment="1">
      <alignment horizontal="right"/>
    </xf>
    <xf numFmtId="14" fontId="15" fillId="6" borderId="8" xfId="0" applyNumberFormat="1" applyFont="1" applyFill="1" applyBorder="1" applyAlignment="1">
      <alignment horizontal="right"/>
    </xf>
    <xf numFmtId="14" fontId="7" fillId="6" borderId="10" xfId="0" quotePrefix="1" applyNumberFormat="1" applyFont="1" applyFill="1" applyBorder="1" applyAlignment="1">
      <alignment horizontal="left"/>
    </xf>
    <xf numFmtId="0" fontId="29" fillId="6" borderId="14" xfId="0" applyFont="1" applyFill="1" applyBorder="1" applyAlignment="1">
      <alignment horizontal="left"/>
    </xf>
    <xf numFmtId="171" fontId="6" fillId="6" borderId="0" xfId="0" applyNumberFormat="1" applyFont="1" applyFill="1" applyAlignment="1">
      <alignment horizontal="right"/>
    </xf>
    <xf numFmtId="0" fontId="7" fillId="3" borderId="7" xfId="0" applyFont="1" applyFill="1" applyBorder="1"/>
    <xf numFmtId="0" fontId="7" fillId="3" borderId="6" xfId="0" applyFont="1" applyFill="1" applyBorder="1"/>
    <xf numFmtId="0" fontId="7" fillId="3" borderId="9" xfId="0" applyFont="1" applyFill="1" applyBorder="1"/>
    <xf numFmtId="0" fontId="7" fillId="3" borderId="7" xfId="0" applyFont="1" applyFill="1" applyBorder="1" applyAlignment="1">
      <alignment horizontal="left"/>
    </xf>
    <xf numFmtId="2" fontId="0" fillId="0" borderId="0" xfId="0" applyNumberFormat="1"/>
    <xf numFmtId="0" fontId="7" fillId="0" borderId="3" xfId="0" applyFont="1" applyFill="1" applyBorder="1"/>
    <xf numFmtId="2" fontId="7" fillId="0" borderId="0" xfId="0" applyNumberFormat="1" applyFont="1" applyFill="1" applyBorder="1" applyAlignment="1">
      <alignment horizontal="right"/>
    </xf>
    <xf numFmtId="2" fontId="21" fillId="0" borderId="14" xfId="0" applyNumberFormat="1" applyFont="1" applyFill="1" applyBorder="1" applyAlignment="1">
      <alignment horizontal="right"/>
    </xf>
    <xf numFmtId="0" fontId="7" fillId="0" borderId="8" xfId="0" applyFont="1" applyFill="1" applyBorder="1"/>
    <xf numFmtId="14" fontId="7" fillId="0" borderId="8" xfId="0" applyNumberFormat="1" applyFont="1" applyFill="1" applyBorder="1" applyAlignment="1">
      <alignment horizontal="left"/>
    </xf>
    <xf numFmtId="2" fontId="7" fillId="0" borderId="7" xfId="0" applyNumberFormat="1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wrapText="1"/>
    </xf>
    <xf numFmtId="0" fontId="33" fillId="0" borderId="0" xfId="0" applyFont="1"/>
    <xf numFmtId="0" fontId="34" fillId="0" borderId="0" xfId="0" applyFont="1" applyAlignment="1">
      <alignment wrapText="1"/>
    </xf>
    <xf numFmtId="0" fontId="0" fillId="0" borderId="0" xfId="0" applyAlignment="1">
      <alignment horizontal="right"/>
    </xf>
    <xf numFmtId="0" fontId="34" fillId="0" borderId="0" xfId="0" applyFont="1" applyFill="1" applyAlignment="1">
      <alignment wrapText="1"/>
    </xf>
    <xf numFmtId="0" fontId="33" fillId="3" borderId="0" xfId="0" applyFont="1" applyFill="1" applyAlignment="1">
      <alignment horizontal="right"/>
    </xf>
    <xf numFmtId="10" fontId="0" fillId="3" borderId="0" xfId="0" applyNumberFormat="1" applyFill="1"/>
    <xf numFmtId="2" fontId="0" fillId="3" borderId="0" xfId="0" applyNumberFormat="1" applyFill="1"/>
    <xf numFmtId="2" fontId="0" fillId="3" borderId="0" xfId="1" applyNumberFormat="1" applyFont="1" applyFill="1"/>
    <xf numFmtId="0" fontId="33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2" fontId="7" fillId="0" borderId="11" xfId="0" quotePrefix="1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2" fontId="0" fillId="3" borderId="0" xfId="1" applyNumberFormat="1" applyFont="1" applyFill="1"/>
    <xf numFmtId="2" fontId="0" fillId="0" borderId="0" xfId="0" applyNumberFormat="1"/>
    <xf numFmtId="10" fontId="0" fillId="0" borderId="0" xfId="3" applyNumberFormat="1" applyFont="1"/>
    <xf numFmtId="2" fontId="15" fillId="0" borderId="14" xfId="0" applyNumberFormat="1" applyFont="1" applyBorder="1"/>
    <xf numFmtId="14" fontId="15" fillId="0" borderId="4" xfId="0" applyNumberFormat="1" applyFont="1" applyBorder="1" applyAlignment="1">
      <alignment horizontal="right"/>
    </xf>
    <xf numFmtId="14" fontId="15" fillId="0" borderId="12" xfId="0" applyNumberFormat="1" applyFont="1" applyBorder="1" applyAlignment="1">
      <alignment horizontal="right"/>
    </xf>
    <xf numFmtId="2" fontId="20" fillId="0" borderId="7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169" fontId="7" fillId="0" borderId="8" xfId="0" applyNumberFormat="1" applyFont="1" applyBorder="1" applyAlignment="1">
      <alignment horizontal="right"/>
    </xf>
    <xf numFmtId="14" fontId="7" fillId="0" borderId="3" xfId="0" quotePrefix="1" applyNumberFormat="1" applyFont="1" applyBorder="1" applyAlignment="1">
      <alignment horizontal="left"/>
    </xf>
    <xf numFmtId="168" fontId="25" fillId="0" borderId="8" xfId="0" applyNumberFormat="1" applyFont="1" applyBorder="1"/>
    <xf numFmtId="0" fontId="0" fillId="5" borderId="0" xfId="0" applyFill="1"/>
    <xf numFmtId="168" fontId="7" fillId="0" borderId="4" xfId="0" quotePrefix="1" applyNumberFormat="1" applyFont="1" applyBorder="1" applyAlignment="1">
      <alignment horizontal="right"/>
    </xf>
    <xf numFmtId="2" fontId="7" fillId="0" borderId="12" xfId="0" quotePrefix="1" applyNumberFormat="1" applyFont="1" applyBorder="1" applyAlignment="1">
      <alignment horizontal="right"/>
    </xf>
    <xf numFmtId="14" fontId="15" fillId="0" borderId="3" xfId="0" applyNumberFormat="1" applyFont="1" applyBorder="1" applyAlignment="1">
      <alignment horizontal="right"/>
    </xf>
    <xf numFmtId="0" fontId="15" fillId="0" borderId="15" xfId="0" quotePrefix="1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168" fontId="25" fillId="0" borderId="3" xfId="0" applyNumberFormat="1" applyFont="1" applyBorder="1"/>
    <xf numFmtId="2" fontId="15" fillId="0" borderId="12" xfId="0" applyNumberFormat="1" applyFont="1" applyBorder="1"/>
    <xf numFmtId="2" fontId="15" fillId="0" borderId="3" xfId="0" applyNumberFormat="1" applyFont="1" applyBorder="1" applyAlignment="1">
      <alignment horizontal="right"/>
    </xf>
    <xf numFmtId="2" fontId="23" fillId="0" borderId="14" xfId="0" applyNumberFormat="1" applyFont="1" applyBorder="1" applyAlignment="1">
      <alignment horizontal="right"/>
    </xf>
    <xf numFmtId="2" fontId="23" fillId="0" borderId="8" xfId="0" applyNumberFormat="1" applyFont="1" applyBorder="1" applyAlignment="1">
      <alignment horizontal="right"/>
    </xf>
    <xf numFmtId="0" fontId="0" fillId="3" borderId="0" xfId="0" applyFill="1"/>
    <xf numFmtId="0" fontId="7" fillId="3" borderId="12" xfId="0" applyFont="1" applyFill="1" applyBorder="1"/>
    <xf numFmtId="0" fontId="13" fillId="3" borderId="12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2" fontId="21" fillId="3" borderId="4" xfId="0" applyNumberFormat="1" applyFont="1" applyFill="1" applyBorder="1" applyAlignment="1">
      <alignment horizontal="right"/>
    </xf>
    <xf numFmtId="2" fontId="7" fillId="3" borderId="12" xfId="0" applyNumberFormat="1" applyFont="1" applyFill="1" applyBorder="1" applyAlignment="1">
      <alignment horizontal="right"/>
    </xf>
    <xf numFmtId="168" fontId="7" fillId="3" borderId="3" xfId="0" applyNumberFormat="1" applyFont="1" applyFill="1" applyBorder="1"/>
    <xf numFmtId="168" fontId="7" fillId="3" borderId="12" xfId="0" applyNumberFormat="1" applyFont="1" applyFill="1" applyBorder="1"/>
    <xf numFmtId="14" fontId="7" fillId="3" borderId="4" xfId="0" applyNumberFormat="1" applyFont="1" applyFill="1" applyBorder="1" applyAlignment="1">
      <alignment horizontal="left"/>
    </xf>
    <xf numFmtId="14" fontId="7" fillId="3" borderId="12" xfId="0" applyNumberFormat="1" applyFont="1" applyFill="1" applyBorder="1" applyAlignment="1">
      <alignment horizontal="left"/>
    </xf>
    <xf numFmtId="14" fontId="7" fillId="3" borderId="3" xfId="0" applyNumberFormat="1" applyFont="1" applyFill="1" applyBorder="1" applyAlignment="1">
      <alignment horizontal="left"/>
    </xf>
    <xf numFmtId="2" fontId="7" fillId="3" borderId="7" xfId="0" applyNumberFormat="1" applyFont="1" applyFill="1" applyBorder="1"/>
    <xf numFmtId="2" fontId="7" fillId="3" borderId="6" xfId="0" applyNumberFormat="1" applyFont="1" applyFill="1" applyBorder="1" applyAlignment="1">
      <alignment horizontal="right"/>
    </xf>
    <xf numFmtId="173" fontId="7" fillId="3" borderId="12" xfId="0" applyNumberFormat="1" applyFont="1" applyFill="1" applyBorder="1" applyAlignment="1">
      <alignment horizontal="right"/>
    </xf>
    <xf numFmtId="2" fontId="7" fillId="3" borderId="4" xfId="0" applyNumberFormat="1" applyFont="1" applyFill="1" applyBorder="1" applyAlignment="1">
      <alignment horizontal="right"/>
    </xf>
    <xf numFmtId="1" fontId="7" fillId="3" borderId="14" xfId="0" applyNumberFormat="1" applyFont="1" applyFill="1" applyBorder="1" applyAlignment="1">
      <alignment horizontal="center"/>
    </xf>
    <xf numFmtId="2" fontId="21" fillId="3" borderId="12" xfId="0" applyNumberFormat="1" applyFont="1" applyFill="1" applyBorder="1" applyAlignment="1">
      <alignment horizontal="right"/>
    </xf>
    <xf numFmtId="2" fontId="21" fillId="3" borderId="6" xfId="0" applyNumberFormat="1" applyFont="1" applyFill="1" applyBorder="1" applyAlignment="1">
      <alignment horizontal="right"/>
    </xf>
    <xf numFmtId="2" fontId="21" fillId="3" borderId="3" xfId="0" applyNumberFormat="1" applyFont="1" applyFill="1" applyBorder="1" applyAlignment="1">
      <alignment horizontal="right"/>
    </xf>
    <xf numFmtId="171" fontId="7" fillId="3" borderId="3" xfId="0" applyNumberFormat="1" applyFont="1" applyFill="1" applyBorder="1" applyAlignment="1">
      <alignment horizontal="right"/>
    </xf>
    <xf numFmtId="171" fontId="7" fillId="3" borderId="12" xfId="0" applyNumberFormat="1" applyFont="1" applyFill="1" applyBorder="1" applyAlignment="1">
      <alignment horizontal="right"/>
    </xf>
    <xf numFmtId="3" fontId="21" fillId="3" borderId="12" xfId="0" applyNumberFormat="1" applyFont="1" applyFill="1" applyBorder="1" applyAlignment="1">
      <alignment horizontal="right"/>
    </xf>
    <xf numFmtId="169" fontId="19" fillId="3" borderId="6" xfId="0" applyNumberFormat="1" applyFont="1" applyFill="1" applyBorder="1"/>
    <xf numFmtId="170" fontId="15" fillId="3" borderId="3" xfId="0" applyNumberFormat="1" applyFont="1" applyFill="1" applyBorder="1"/>
    <xf numFmtId="171" fontId="7" fillId="3" borderId="6" xfId="0" applyNumberFormat="1" applyFont="1" applyFill="1" applyBorder="1" applyAlignment="1">
      <alignment horizontal="right"/>
    </xf>
    <xf numFmtId="171" fontId="7" fillId="3" borderId="4" xfId="0" applyNumberFormat="1" applyFont="1" applyFill="1" applyBorder="1" applyAlignment="1">
      <alignment horizontal="right"/>
    </xf>
    <xf numFmtId="168" fontId="7" fillId="3" borderId="0" xfId="0" applyNumberFormat="1" applyFont="1" applyFill="1" applyBorder="1"/>
    <xf numFmtId="168" fontId="15" fillId="3" borderId="0" xfId="0" applyNumberFormat="1" applyFont="1" applyFill="1" applyBorder="1"/>
    <xf numFmtId="169" fontId="7" fillId="3" borderId="6" xfId="0" applyNumberFormat="1" applyFont="1" applyFill="1" applyBorder="1"/>
    <xf numFmtId="169" fontId="7" fillId="3" borderId="4" xfId="0" applyNumberFormat="1" applyFont="1" applyFill="1" applyBorder="1"/>
    <xf numFmtId="169" fontId="7" fillId="3" borderId="3" xfId="0" applyNumberFormat="1" applyFont="1" applyFill="1" applyBorder="1"/>
    <xf numFmtId="169" fontId="7" fillId="3" borderId="12" xfId="0" applyNumberFormat="1" applyFont="1" applyFill="1" applyBorder="1"/>
    <xf numFmtId="0" fontId="7" fillId="3" borderId="15" xfId="0" applyFont="1" applyFill="1" applyBorder="1"/>
    <xf numFmtId="0" fontId="7" fillId="3" borderId="8" xfId="0" applyFont="1" applyFill="1" applyBorder="1"/>
    <xf numFmtId="0" fontId="7" fillId="3" borderId="11" xfId="0" applyFont="1" applyFill="1" applyBorder="1"/>
    <xf numFmtId="0" fontId="13" fillId="3" borderId="15" xfId="0" applyFont="1" applyFill="1" applyBorder="1" applyAlignment="1">
      <alignment horizontal="center"/>
    </xf>
    <xf numFmtId="2" fontId="21" fillId="3" borderId="10" xfId="0" applyNumberFormat="1" applyFont="1" applyFill="1" applyBorder="1" applyAlignment="1">
      <alignment horizontal="right"/>
    </xf>
    <xf numFmtId="2" fontId="7" fillId="3" borderId="15" xfId="0" applyNumberFormat="1" applyFont="1" applyFill="1" applyBorder="1" applyAlignment="1">
      <alignment horizontal="right"/>
    </xf>
    <xf numFmtId="168" fontId="7" fillId="3" borderId="10" xfId="0" applyNumberFormat="1" applyFont="1" applyFill="1" applyBorder="1"/>
    <xf numFmtId="168" fontId="7" fillId="3" borderId="15" xfId="0" applyNumberFormat="1" applyFont="1" applyFill="1" applyBorder="1"/>
    <xf numFmtId="2" fontId="7" fillId="3" borderId="15" xfId="0" applyNumberFormat="1" applyFont="1" applyFill="1" applyBorder="1"/>
    <xf numFmtId="14" fontId="19" fillId="3" borderId="10" xfId="0" applyNumberFormat="1" applyFont="1" applyFill="1" applyBorder="1" applyAlignment="1">
      <alignment horizontal="center"/>
    </xf>
    <xf numFmtId="14" fontId="19" fillId="3" borderId="15" xfId="0" applyNumberFormat="1" applyFont="1" applyFill="1" applyBorder="1" applyAlignment="1">
      <alignment horizontal="center"/>
    </xf>
    <xf numFmtId="14" fontId="19" fillId="3" borderId="11" xfId="0" applyNumberFormat="1" applyFont="1" applyFill="1" applyBorder="1" applyAlignment="1">
      <alignment horizontal="center"/>
    </xf>
    <xf numFmtId="14" fontId="7" fillId="3" borderId="15" xfId="0" applyNumberFormat="1" applyFont="1" applyFill="1" applyBorder="1" applyAlignment="1">
      <alignment horizontal="left"/>
    </xf>
    <xf numFmtId="2" fontId="7" fillId="3" borderId="9" xfId="0" applyNumberFormat="1" applyFont="1" applyFill="1" applyBorder="1"/>
    <xf numFmtId="2" fontId="7" fillId="3" borderId="9" xfId="0" applyNumberFormat="1" applyFont="1" applyFill="1" applyBorder="1" applyAlignment="1">
      <alignment horizontal="right"/>
    </xf>
    <xf numFmtId="173" fontId="7" fillId="3" borderId="15" xfId="0" applyNumberFormat="1" applyFont="1" applyFill="1" applyBorder="1" applyAlignment="1">
      <alignment horizontal="right"/>
    </xf>
    <xf numFmtId="2" fontId="7" fillId="3" borderId="10" xfId="0" applyNumberFormat="1" applyFont="1" applyFill="1" applyBorder="1" applyAlignment="1">
      <alignment horizontal="right"/>
    </xf>
    <xf numFmtId="1" fontId="7" fillId="3" borderId="15" xfId="0" applyNumberFormat="1" applyFont="1" applyFill="1" applyBorder="1" applyAlignment="1">
      <alignment horizontal="center"/>
    </xf>
    <xf numFmtId="2" fontId="21" fillId="3" borderId="15" xfId="0" applyNumberFormat="1" applyFont="1" applyFill="1" applyBorder="1" applyAlignment="1">
      <alignment horizontal="right"/>
    </xf>
    <xf numFmtId="2" fontId="21" fillId="3" borderId="9" xfId="0" applyNumberFormat="1" applyFont="1" applyFill="1" applyBorder="1" applyAlignment="1">
      <alignment horizontal="right"/>
    </xf>
    <xf numFmtId="2" fontId="21" fillId="3" borderId="11" xfId="0" applyNumberFormat="1" applyFont="1" applyFill="1" applyBorder="1" applyAlignment="1">
      <alignment horizontal="right"/>
    </xf>
    <xf numFmtId="171" fontId="7" fillId="3" borderId="11" xfId="0" applyNumberFormat="1" applyFont="1" applyFill="1" applyBorder="1" applyAlignment="1">
      <alignment horizontal="right"/>
    </xf>
    <xf numFmtId="171" fontId="7" fillId="3" borderId="15" xfId="0" applyNumberFormat="1" applyFont="1" applyFill="1" applyBorder="1" applyAlignment="1">
      <alignment horizontal="right"/>
    </xf>
    <xf numFmtId="3" fontId="21" fillId="3" borderId="15" xfId="0" applyNumberFormat="1" applyFont="1" applyFill="1" applyBorder="1" applyAlignment="1">
      <alignment horizontal="right"/>
    </xf>
    <xf numFmtId="169" fontId="19" fillId="3" borderId="9" xfId="0" applyNumberFormat="1" applyFont="1" applyFill="1" applyBorder="1"/>
    <xf numFmtId="170" fontId="15" fillId="3" borderId="11" xfId="0" applyNumberFormat="1" applyFont="1" applyFill="1" applyBorder="1"/>
    <xf numFmtId="171" fontId="7" fillId="3" borderId="9" xfId="0" applyNumberFormat="1" applyFont="1" applyFill="1" applyBorder="1" applyAlignment="1">
      <alignment horizontal="right"/>
    </xf>
    <xf numFmtId="171" fontId="7" fillId="3" borderId="10" xfId="0" applyNumberFormat="1" applyFont="1" applyFill="1" applyBorder="1" applyAlignment="1">
      <alignment horizontal="right"/>
    </xf>
    <xf numFmtId="169" fontId="7" fillId="3" borderId="9" xfId="0" applyNumberFormat="1" applyFont="1" applyFill="1" applyBorder="1"/>
    <xf numFmtId="169" fontId="7" fillId="3" borderId="10" xfId="0" applyNumberFormat="1" applyFont="1" applyFill="1" applyBorder="1"/>
    <xf numFmtId="169" fontId="7" fillId="3" borderId="11" xfId="0" applyNumberFormat="1" applyFont="1" applyFill="1" applyBorder="1"/>
    <xf numFmtId="169" fontId="7" fillId="3" borderId="15" xfId="0" applyNumberFormat="1" applyFont="1" applyFill="1" applyBorder="1"/>
    <xf numFmtId="0" fontId="7" fillId="3" borderId="14" xfId="0" applyFont="1" applyFill="1" applyBorder="1"/>
    <xf numFmtId="0" fontId="13" fillId="3" borderId="14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 horizontal="right"/>
    </xf>
    <xf numFmtId="2" fontId="15" fillId="3" borderId="14" xfId="0" applyNumberFormat="1" applyFont="1" applyFill="1" applyBorder="1" applyAlignment="1">
      <alignment horizontal="right"/>
    </xf>
    <xf numFmtId="2" fontId="7" fillId="3" borderId="14" xfId="0" applyNumberFormat="1" applyFont="1" applyFill="1" applyBorder="1"/>
    <xf numFmtId="14" fontId="7" fillId="3" borderId="0" xfId="0" applyNumberFormat="1" applyFont="1" applyFill="1" applyBorder="1" applyAlignment="1">
      <alignment horizontal="left"/>
    </xf>
    <xf numFmtId="14" fontId="7" fillId="3" borderId="14" xfId="0" applyNumberFormat="1" applyFont="1" applyFill="1" applyBorder="1" applyAlignment="1">
      <alignment horizontal="left"/>
    </xf>
    <xf numFmtId="14" fontId="7" fillId="3" borderId="8" xfId="0" applyNumberFormat="1" applyFont="1" applyFill="1" applyBorder="1" applyAlignment="1">
      <alignment horizontal="left"/>
    </xf>
    <xf numFmtId="0" fontId="15" fillId="3" borderId="14" xfId="0" quotePrefix="1" applyFont="1" applyFill="1" applyBorder="1" applyAlignment="1">
      <alignment horizontal="left"/>
    </xf>
    <xf numFmtId="2" fontId="7" fillId="3" borderId="7" xfId="0" applyNumberFormat="1" applyFont="1" applyFill="1" applyBorder="1" applyAlignment="1">
      <alignment horizontal="right"/>
    </xf>
    <xf numFmtId="173" fontId="7" fillId="3" borderId="14" xfId="0" applyNumberFormat="1" applyFont="1" applyFill="1" applyBorder="1" applyAlignment="1">
      <alignment horizontal="right"/>
    </xf>
    <xf numFmtId="2" fontId="7" fillId="3" borderId="0" xfId="0" applyNumberFormat="1" applyFont="1" applyFill="1" applyBorder="1" applyAlignment="1">
      <alignment horizontal="right"/>
    </xf>
    <xf numFmtId="2" fontId="21" fillId="3" borderId="14" xfId="0" applyNumberFormat="1" applyFont="1" applyFill="1" applyBorder="1" applyAlignment="1">
      <alignment horizontal="right"/>
    </xf>
    <xf numFmtId="2" fontId="21" fillId="3" borderId="7" xfId="0" applyNumberFormat="1" applyFont="1" applyFill="1" applyBorder="1" applyAlignment="1">
      <alignment horizontal="right"/>
    </xf>
    <xf numFmtId="2" fontId="21" fillId="3" borderId="8" xfId="0" applyNumberFormat="1" applyFont="1" applyFill="1" applyBorder="1" applyAlignment="1">
      <alignment horizontal="right"/>
    </xf>
    <xf numFmtId="171" fontId="7" fillId="3" borderId="8" xfId="0" applyNumberFormat="1" applyFont="1" applyFill="1" applyBorder="1" applyAlignment="1">
      <alignment horizontal="right"/>
    </xf>
    <xf numFmtId="3" fontId="21" fillId="3" borderId="14" xfId="0" applyNumberFormat="1" applyFont="1" applyFill="1" applyBorder="1" applyAlignment="1">
      <alignment horizontal="right"/>
    </xf>
    <xf numFmtId="169" fontId="19" fillId="3" borderId="7" xfId="0" applyNumberFormat="1" applyFont="1" applyFill="1" applyBorder="1"/>
    <xf numFmtId="170" fontId="15" fillId="3" borderId="8" xfId="0" applyNumberFormat="1" applyFont="1" applyFill="1" applyBorder="1"/>
    <xf numFmtId="171" fontId="7" fillId="3" borderId="7" xfId="0" applyNumberFormat="1" applyFont="1" applyFill="1" applyBorder="1" applyAlignment="1">
      <alignment horizontal="right"/>
    </xf>
    <xf numFmtId="171" fontId="7" fillId="3" borderId="0" xfId="0" applyNumberFormat="1" applyFont="1" applyFill="1" applyBorder="1" applyAlignment="1">
      <alignment horizontal="right"/>
    </xf>
    <xf numFmtId="169" fontId="7" fillId="3" borderId="7" xfId="0" applyNumberFormat="1" applyFont="1" applyFill="1" applyBorder="1"/>
    <xf numFmtId="169" fontId="7" fillId="3" borderId="0" xfId="0" applyNumberFormat="1" applyFont="1" applyFill="1" applyBorder="1"/>
    <xf numFmtId="169" fontId="7" fillId="3" borderId="8" xfId="0" applyNumberFormat="1" applyFont="1" applyFill="1" applyBorder="1"/>
    <xf numFmtId="169" fontId="7" fillId="3" borderId="14" xfId="0" applyNumberFormat="1" applyFont="1" applyFill="1" applyBorder="1"/>
    <xf numFmtId="0" fontId="7" fillId="3" borderId="9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2" fontId="7" fillId="3" borderId="14" xfId="0" applyNumberFormat="1" applyFont="1" applyFill="1" applyBorder="1" applyAlignment="1">
      <alignment horizontal="right"/>
    </xf>
    <xf numFmtId="171" fontId="7" fillId="3" borderId="0" xfId="0" applyNumberFormat="1" applyFont="1" applyFill="1" applyAlignment="1">
      <alignment horizontal="right"/>
    </xf>
    <xf numFmtId="169" fontId="19" fillId="3" borderId="11" xfId="0" applyNumberFormat="1" applyFont="1" applyFill="1" applyBorder="1" applyAlignment="1">
      <alignment horizontal="right"/>
    </xf>
    <xf numFmtId="168" fontId="7" fillId="3" borderId="11" xfId="0" applyNumberFormat="1" applyFont="1" applyFill="1" applyBorder="1"/>
    <xf numFmtId="2" fontId="21" fillId="3" borderId="0" xfId="0" applyNumberFormat="1" applyFont="1" applyFill="1"/>
    <xf numFmtId="168" fontId="7" fillId="3" borderId="0" xfId="0" applyNumberFormat="1" applyFont="1" applyFill="1" applyBorder="1" applyAlignment="1">
      <alignment horizontal="right"/>
    </xf>
    <xf numFmtId="168" fontId="7" fillId="3" borderId="14" xfId="0" applyNumberFormat="1" applyFont="1" applyFill="1" applyBorder="1" applyAlignment="1">
      <alignment horizontal="right"/>
    </xf>
    <xf numFmtId="14" fontId="7" fillId="3" borderId="0" xfId="0" applyNumberFormat="1" applyFont="1" applyFill="1" applyAlignment="1">
      <alignment horizontal="left"/>
    </xf>
    <xf numFmtId="0" fontId="7" fillId="3" borderId="14" xfId="0" applyFont="1" applyFill="1" applyBorder="1" applyAlignment="1">
      <alignment horizontal="left"/>
    </xf>
    <xf numFmtId="2" fontId="21" fillId="3" borderId="0" xfId="0" applyNumberFormat="1" applyFont="1" applyFill="1" applyAlignment="1">
      <alignment horizontal="right"/>
    </xf>
    <xf numFmtId="171" fontId="7" fillId="3" borderId="14" xfId="0" applyNumberFormat="1" applyFont="1" applyFill="1" applyBorder="1" applyAlignment="1">
      <alignment horizontal="right"/>
    </xf>
    <xf numFmtId="168" fontId="15" fillId="3" borderId="8" xfId="0" applyNumberFormat="1" applyFont="1" applyFill="1" applyBorder="1"/>
    <xf numFmtId="14" fontId="7" fillId="3" borderId="10" xfId="0" applyNumberFormat="1" applyFont="1" applyFill="1" applyBorder="1" applyAlignment="1">
      <alignment horizontal="left"/>
    </xf>
    <xf numFmtId="14" fontId="7" fillId="3" borderId="11" xfId="0" applyNumberFormat="1" applyFont="1" applyFill="1" applyBorder="1" applyAlignment="1">
      <alignment horizontal="left"/>
    </xf>
    <xf numFmtId="168" fontId="15" fillId="3" borderId="10" xfId="0" applyNumberFormat="1" applyFont="1" applyFill="1" applyBorder="1"/>
    <xf numFmtId="168" fontId="7" fillId="3" borderId="4" xfId="0" applyNumberFormat="1" applyFont="1" applyFill="1" applyBorder="1"/>
    <xf numFmtId="2" fontId="7" fillId="3" borderId="3" xfId="0" applyNumberFormat="1" applyFont="1" applyFill="1" applyBorder="1"/>
    <xf numFmtId="14" fontId="7" fillId="3" borderId="3" xfId="0" quotePrefix="1" applyNumberFormat="1" applyFont="1" applyFill="1" applyBorder="1" applyAlignment="1">
      <alignment horizontal="left"/>
    </xf>
    <xf numFmtId="169" fontId="19" fillId="3" borderId="3" xfId="0" applyNumberFormat="1" applyFont="1" applyFill="1" applyBorder="1" applyAlignment="1">
      <alignment horizontal="right"/>
    </xf>
    <xf numFmtId="2" fontId="7" fillId="3" borderId="8" xfId="0" applyNumberFormat="1" applyFont="1" applyFill="1" applyBorder="1"/>
    <xf numFmtId="14" fontId="19" fillId="3" borderId="14" xfId="0" applyNumberFormat="1" applyFont="1" applyFill="1" applyBorder="1" applyAlignment="1">
      <alignment horizontal="center"/>
    </xf>
    <xf numFmtId="14" fontId="19" fillId="3" borderId="8" xfId="0" applyNumberFormat="1" applyFont="1" applyFill="1" applyBorder="1" applyAlignment="1">
      <alignment horizontal="center"/>
    </xf>
    <xf numFmtId="2" fontId="7" fillId="3" borderId="8" xfId="0" applyNumberFormat="1" applyFont="1" applyFill="1" applyBorder="1" applyAlignment="1">
      <alignment horizontal="right"/>
    </xf>
    <xf numFmtId="168" fontId="7" fillId="3" borderId="7" xfId="0" applyNumberFormat="1" applyFont="1" applyFill="1" applyBorder="1"/>
    <xf numFmtId="168" fontId="7" fillId="3" borderId="15" xfId="0" applyNumberFormat="1" applyFont="1" applyFill="1" applyBorder="1" applyAlignment="1">
      <alignment horizontal="right"/>
    </xf>
    <xf numFmtId="2" fontId="7" fillId="3" borderId="11" xfId="0" applyNumberFormat="1" applyFont="1" applyFill="1" applyBorder="1" applyAlignment="1">
      <alignment horizontal="right"/>
    </xf>
    <xf numFmtId="168" fontId="7" fillId="3" borderId="8" xfId="0" applyNumberFormat="1" applyFont="1" applyFill="1" applyBorder="1" applyAlignment="1">
      <alignment horizontal="right"/>
    </xf>
    <xf numFmtId="169" fontId="7" fillId="3" borderId="0" xfId="0" applyNumberFormat="1" applyFont="1" applyFill="1"/>
    <xf numFmtId="2" fontId="21" fillId="3" borderId="8" xfId="0" applyNumberFormat="1" applyFont="1" applyFill="1" applyBorder="1"/>
    <xf numFmtId="0" fontId="21" fillId="3" borderId="14" xfId="0" applyFont="1" applyFill="1" applyBorder="1" applyAlignment="1">
      <alignment horizontal="right"/>
    </xf>
    <xf numFmtId="168" fontId="7" fillId="3" borderId="3" xfId="0" applyNumberFormat="1" applyFont="1" applyFill="1" applyBorder="1" applyAlignment="1">
      <alignment horizontal="right"/>
    </xf>
    <xf numFmtId="2" fontId="7" fillId="3" borderId="3" xfId="0" applyNumberFormat="1" applyFont="1" applyFill="1" applyBorder="1" applyAlignment="1">
      <alignment horizontal="right"/>
    </xf>
    <xf numFmtId="0" fontId="21" fillId="3" borderId="12" xfId="0" applyFont="1" applyFill="1" applyBorder="1" applyAlignment="1">
      <alignment horizontal="right"/>
    </xf>
    <xf numFmtId="168" fontId="7" fillId="3" borderId="6" xfId="0" applyNumberFormat="1" applyFont="1" applyFill="1" applyBorder="1"/>
    <xf numFmtId="14" fontId="7" fillId="3" borderId="14" xfId="0" quotePrefix="1" applyNumberFormat="1" applyFont="1" applyFill="1" applyBorder="1" applyAlignment="1">
      <alignment horizontal="left"/>
    </xf>
    <xf numFmtId="168" fontId="15" fillId="3" borderId="7" xfId="0" applyNumberFormat="1" applyFont="1" applyFill="1" applyBorder="1"/>
    <xf numFmtId="168" fontId="15" fillId="3" borderId="0" xfId="0" applyNumberFormat="1" applyFont="1" applyFill="1"/>
    <xf numFmtId="168" fontId="7" fillId="3" borderId="11" xfId="0" applyNumberFormat="1" applyFont="1" applyFill="1" applyBorder="1" applyAlignment="1">
      <alignment horizontal="right"/>
    </xf>
    <xf numFmtId="0" fontId="21" fillId="3" borderId="15" xfId="0" applyFont="1" applyFill="1" applyBorder="1" applyAlignment="1">
      <alignment horizontal="right"/>
    </xf>
    <xf numFmtId="168" fontId="7" fillId="3" borderId="9" xfId="0" applyNumberFormat="1" applyFont="1" applyFill="1" applyBorder="1"/>
    <xf numFmtId="0" fontId="7" fillId="3" borderId="7" xfId="0" quotePrefix="1" applyFont="1" applyFill="1" applyBorder="1" applyAlignment="1">
      <alignment horizontal="center"/>
    </xf>
    <xf numFmtId="0" fontId="7" fillId="3" borderId="8" xfId="0" quotePrefix="1" applyFont="1" applyFill="1" applyBorder="1" applyAlignment="1">
      <alignment horizontal="center"/>
    </xf>
    <xf numFmtId="14" fontId="15" fillId="3" borderId="14" xfId="0" applyNumberFormat="1" applyFont="1" applyFill="1" applyBorder="1" applyAlignment="1">
      <alignment horizontal="right"/>
    </xf>
    <xf numFmtId="14" fontId="15" fillId="3" borderId="0" xfId="0" applyNumberFormat="1" applyFont="1" applyFill="1" applyAlignment="1">
      <alignment horizontal="right"/>
    </xf>
    <xf numFmtId="0" fontId="7" fillId="3" borderId="6" xfId="0" applyFont="1" applyFill="1" applyBorder="1" applyAlignment="1">
      <alignment horizontal="left"/>
    </xf>
    <xf numFmtId="2" fontId="21" fillId="3" borderId="3" xfId="0" applyNumberFormat="1" applyFont="1" applyFill="1" applyBorder="1"/>
    <xf numFmtId="2" fontId="21" fillId="3" borderId="10" xfId="0" applyNumberFormat="1" applyFont="1" applyFill="1" applyBorder="1"/>
    <xf numFmtId="2" fontId="21" fillId="3" borderId="0" xfId="0" applyNumberFormat="1" applyFont="1" applyFill="1" applyBorder="1"/>
    <xf numFmtId="174" fontId="0" fillId="0" borderId="0" xfId="3" applyNumberFormat="1" applyFont="1"/>
    <xf numFmtId="2" fontId="15" fillId="3" borderId="15" xfId="0" applyNumberFormat="1" applyFont="1" applyFill="1" applyBorder="1" applyAlignment="1">
      <alignment horizontal="right"/>
    </xf>
    <xf numFmtId="168" fontId="7" fillId="3" borderId="10" xfId="0" applyNumberFormat="1" applyFont="1" applyFill="1" applyBorder="1" applyAlignment="1">
      <alignment horizontal="right"/>
    </xf>
    <xf numFmtId="14" fontId="7" fillId="3" borderId="8" xfId="0" quotePrefix="1" applyNumberFormat="1" applyFont="1" applyFill="1" applyBorder="1" applyAlignment="1">
      <alignment horizontal="left"/>
    </xf>
    <xf numFmtId="0" fontId="7" fillId="3" borderId="14" xfId="0" quotePrefix="1" applyFont="1" applyFill="1" applyBorder="1"/>
    <xf numFmtId="172" fontId="7" fillId="3" borderId="14" xfId="0" applyNumberFormat="1" applyFont="1" applyFill="1" applyBorder="1" applyAlignment="1">
      <alignment horizontal="right"/>
    </xf>
    <xf numFmtId="169" fontId="19" fillId="3" borderId="8" xfId="0" applyNumberFormat="1" applyFont="1" applyFill="1" applyBorder="1" applyAlignment="1">
      <alignment horizontal="right"/>
    </xf>
    <xf numFmtId="168" fontId="7" fillId="3" borderId="14" xfId="0" applyNumberFormat="1" applyFont="1" applyFill="1" applyBorder="1"/>
    <xf numFmtId="168" fontId="7" fillId="3" borderId="0" xfId="0" applyNumberFormat="1" applyFont="1" applyFill="1"/>
    <xf numFmtId="168" fontId="7" fillId="3" borderId="8" xfId="0" applyNumberFormat="1" applyFont="1" applyFill="1" applyBorder="1"/>
    <xf numFmtId="0" fontId="35" fillId="0" borderId="0" xfId="0" applyFont="1"/>
    <xf numFmtId="0" fontId="35" fillId="0" borderId="0" xfId="0" applyFont="1" applyBorder="1"/>
    <xf numFmtId="0" fontId="32" fillId="0" borderId="0" xfId="0" applyFont="1" applyBorder="1"/>
    <xf numFmtId="9" fontId="0" fillId="0" borderId="0" xfId="3" applyNumberFormat="1" applyFont="1" applyBorder="1"/>
    <xf numFmtId="9" fontId="0" fillId="5" borderId="0" xfId="3" applyNumberFormat="1" applyFont="1" applyFill="1" applyBorder="1"/>
    <xf numFmtId="3" fontId="0" fillId="5" borderId="0" xfId="0" applyNumberFormat="1" applyFill="1"/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174" fontId="0" fillId="0" borderId="0" xfId="3" applyNumberFormat="1" applyFont="1"/>
    <xf numFmtId="174" fontId="0" fillId="0" borderId="0" xfId="0" applyNumberFormat="1"/>
    <xf numFmtId="174" fontId="0" fillId="5" borderId="0" xfId="3" applyNumberFormat="1" applyFont="1" applyFill="1"/>
    <xf numFmtId="9" fontId="0" fillId="5" borderId="0" xfId="3" applyFont="1" applyFill="1"/>
    <xf numFmtId="174" fontId="0" fillId="0" borderId="0" xfId="3" applyNumberFormat="1" applyFont="1" applyFill="1"/>
    <xf numFmtId="174" fontId="0" fillId="2" borderId="0" xfId="3" applyNumberFormat="1" applyFont="1" applyFill="1"/>
    <xf numFmtId="0" fontId="7" fillId="0" borderId="10" xfId="0" quotePrefix="1" applyFont="1" applyBorder="1" applyAlignment="1">
      <alignment horizontal="center"/>
    </xf>
    <xf numFmtId="0" fontId="7" fillId="0" borderId="0" xfId="0" quotePrefix="1" applyFont="1" applyBorder="1" applyAlignment="1">
      <alignment horizontal="center"/>
    </xf>
    <xf numFmtId="168" fontId="25" fillId="0" borderId="4" xfId="0" applyNumberFormat="1" applyFont="1" applyBorder="1" applyAlignment="1">
      <alignment horizontal="right"/>
    </xf>
    <xf numFmtId="168" fontId="25" fillId="0" borderId="14" xfId="0" applyNumberFormat="1" applyFont="1" applyBorder="1"/>
    <xf numFmtId="0" fontId="25" fillId="0" borderId="15" xfId="0" applyFont="1" applyBorder="1"/>
    <xf numFmtId="0" fontId="28" fillId="0" borderId="12" xfId="0" applyFont="1" applyBorder="1" applyAlignment="1">
      <alignment horizontal="left"/>
    </xf>
    <xf numFmtId="168" fontId="15" fillId="0" borderId="15" xfId="0" applyNumberFormat="1" applyFont="1" applyBorder="1"/>
    <xf numFmtId="0" fontId="7" fillId="7" borderId="14" xfId="0" applyFont="1" applyFill="1" applyBorder="1"/>
    <xf numFmtId="0" fontId="0" fillId="4" borderId="0" xfId="0" applyFill="1"/>
    <xf numFmtId="0" fontId="0" fillId="7" borderId="0" xfId="0" applyFill="1"/>
    <xf numFmtId="0" fontId="13" fillId="0" borderId="0" xfId="0" applyFont="1" applyFill="1" applyBorder="1"/>
    <xf numFmtId="0" fontId="7" fillId="7" borderId="15" xfId="0" applyFont="1" applyFill="1" applyBorder="1"/>
    <xf numFmtId="9" fontId="0" fillId="0" borderId="0" xfId="3" applyNumberFormat="1" applyFont="1" applyFill="1" applyBorder="1"/>
    <xf numFmtId="3" fontId="0" fillId="0" borderId="0" xfId="0" applyNumberFormat="1" applyFill="1"/>
    <xf numFmtId="9" fontId="0" fillId="0" borderId="0" xfId="3" applyFont="1" applyFill="1"/>
    <xf numFmtId="174" fontId="0" fillId="0" borderId="0" xfId="3" applyNumberFormat="1" applyFont="1" applyFill="1"/>
    <xf numFmtId="174" fontId="0" fillId="0" borderId="0" xfId="0" applyNumberFormat="1" applyFill="1"/>
    <xf numFmtId="9" fontId="0" fillId="2" borderId="0" xfId="3" applyFont="1" applyFill="1"/>
    <xf numFmtId="9" fontId="0" fillId="2" borderId="0" xfId="3" applyNumberFormat="1" applyFont="1" applyFill="1" applyBorder="1"/>
    <xf numFmtId="0" fontId="0" fillId="0" borderId="0" xfId="0" applyFill="1" applyBorder="1"/>
    <xf numFmtId="2" fontId="0" fillId="2" borderId="0" xfId="0" applyNumberFormat="1" applyFill="1"/>
    <xf numFmtId="0" fontId="7" fillId="0" borderId="4" xfId="0" quotePrefix="1" applyFont="1" applyBorder="1" applyAlignment="1">
      <alignment horizontal="center"/>
    </xf>
    <xf numFmtId="168" fontId="25" fillId="0" borderId="14" xfId="0" applyNumberFormat="1" applyFont="1" applyBorder="1" applyAlignment="1">
      <alignment horizontal="right"/>
    </xf>
    <xf numFmtId="168" fontId="31" fillId="0" borderId="4" xfId="0" applyNumberFormat="1" applyFont="1" applyBorder="1" applyAlignment="1">
      <alignment horizontal="right"/>
    </xf>
    <xf numFmtId="168" fontId="25" fillId="0" borderId="12" xfId="0" applyNumberFormat="1" applyFont="1" applyBorder="1"/>
    <xf numFmtId="171" fontId="6" fillId="0" borderId="3" xfId="0" applyNumberFormat="1" applyFont="1" applyBorder="1" applyAlignment="1">
      <alignment horizontal="right"/>
    </xf>
    <xf numFmtId="0" fontId="7" fillId="3" borderId="3" xfId="0" applyFont="1" applyFill="1" applyBorder="1"/>
    <xf numFmtId="168" fontId="7" fillId="3" borderId="4" xfId="0" applyNumberFormat="1" applyFont="1" applyFill="1" applyBorder="1" applyAlignment="1">
      <alignment horizontal="right"/>
    </xf>
    <xf numFmtId="168" fontId="7" fillId="3" borderId="12" xfId="0" applyNumberFormat="1" applyFont="1" applyFill="1" applyBorder="1" applyAlignment="1">
      <alignment horizontal="right"/>
    </xf>
    <xf numFmtId="172" fontId="7" fillId="3" borderId="12" xfId="0" applyNumberFormat="1" applyFont="1" applyFill="1" applyBorder="1" applyAlignment="1">
      <alignment horizontal="right"/>
    </xf>
    <xf numFmtId="14" fontId="19" fillId="3" borderId="0" xfId="0" applyNumberFormat="1" applyFont="1" applyFill="1" applyBorder="1" applyAlignment="1">
      <alignment horizontal="center"/>
    </xf>
    <xf numFmtId="168" fontId="15" fillId="3" borderId="14" xfId="0" applyNumberFormat="1" applyFont="1" applyFill="1" applyBorder="1"/>
    <xf numFmtId="0" fontId="7" fillId="3" borderId="11" xfId="0" applyFont="1" applyFill="1" applyBorder="1" applyAlignment="1">
      <alignment horizontal="left"/>
    </xf>
    <xf numFmtId="172" fontId="7" fillId="3" borderId="15" xfId="0" applyNumberFormat="1" applyFont="1" applyFill="1" applyBorder="1" applyAlignment="1">
      <alignment horizontal="right"/>
    </xf>
    <xf numFmtId="2" fontId="7" fillId="3" borderId="12" xfId="0" applyNumberFormat="1" applyFont="1" applyFill="1" applyBorder="1"/>
    <xf numFmtId="14" fontId="15" fillId="3" borderId="8" xfId="0" applyNumberFormat="1" applyFont="1" applyFill="1" applyBorder="1" applyAlignment="1">
      <alignment horizontal="right"/>
    </xf>
    <xf numFmtId="14" fontId="15" fillId="3" borderId="10" xfId="0" applyNumberFormat="1" applyFont="1" applyFill="1" applyBorder="1" applyAlignment="1">
      <alignment horizontal="right"/>
    </xf>
    <xf numFmtId="14" fontId="15" fillId="3" borderId="15" xfId="0" applyNumberFormat="1" applyFont="1" applyFill="1" applyBorder="1" applyAlignment="1">
      <alignment horizontal="right"/>
    </xf>
    <xf numFmtId="14" fontId="15" fillId="3" borderId="11" xfId="0" applyNumberFormat="1" applyFont="1" applyFill="1" applyBorder="1" applyAlignment="1">
      <alignment horizontal="right"/>
    </xf>
    <xf numFmtId="168" fontId="15" fillId="3" borderId="15" xfId="0" applyNumberFormat="1" applyFont="1" applyFill="1" applyBorder="1"/>
    <xf numFmtId="2" fontId="15" fillId="3" borderId="12" xfId="0" applyNumberFormat="1" applyFont="1" applyFill="1" applyBorder="1"/>
    <xf numFmtId="14" fontId="19" fillId="3" borderId="4" xfId="0" applyNumberFormat="1" applyFont="1" applyFill="1" applyBorder="1" applyAlignment="1">
      <alignment horizontal="center"/>
    </xf>
    <xf numFmtId="14" fontId="19" fillId="3" borderId="12" xfId="0" applyNumberFormat="1" applyFont="1" applyFill="1" applyBorder="1" applyAlignment="1">
      <alignment horizontal="center"/>
    </xf>
    <xf numFmtId="14" fontId="19" fillId="3" borderId="3" xfId="0" applyNumberFormat="1" applyFont="1" applyFill="1" applyBorder="1" applyAlignment="1">
      <alignment horizontal="center"/>
    </xf>
    <xf numFmtId="0" fontId="7" fillId="3" borderId="7" xfId="0" quotePrefix="1" applyFont="1" applyFill="1" applyBorder="1" applyAlignment="1">
      <alignment horizontal="left"/>
    </xf>
    <xf numFmtId="2" fontId="15" fillId="3" borderId="8" xfId="0" applyNumberFormat="1" applyFont="1" applyFill="1" applyBorder="1"/>
    <xf numFmtId="2" fontId="15" fillId="3" borderId="8" xfId="0" applyNumberFormat="1" applyFont="1" applyFill="1" applyBorder="1" applyAlignment="1">
      <alignment horizontal="right"/>
    </xf>
    <xf numFmtId="2" fontId="7" fillId="3" borderId="11" xfId="0" applyNumberFormat="1" applyFont="1" applyFill="1" applyBorder="1"/>
    <xf numFmtId="168" fontId="15" fillId="3" borderId="9" xfId="0" applyNumberFormat="1" applyFont="1" applyFill="1" applyBorder="1"/>
    <xf numFmtId="2" fontId="15" fillId="3" borderId="3" xfId="0" applyNumberFormat="1" applyFont="1" applyFill="1" applyBorder="1"/>
    <xf numFmtId="0" fontId="7" fillId="8" borderId="7" xfId="0" applyFont="1" applyFill="1" applyBorder="1"/>
    <xf numFmtId="0" fontId="7" fillId="8" borderId="14" xfId="0" applyFont="1" applyFill="1" applyBorder="1"/>
    <xf numFmtId="0" fontId="13" fillId="8" borderId="14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right"/>
    </xf>
    <xf numFmtId="0" fontId="7" fillId="8" borderId="7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/>
    </xf>
    <xf numFmtId="2" fontId="21" fillId="8" borderId="8" xfId="0" applyNumberFormat="1" applyFont="1" applyFill="1" applyBorder="1" applyAlignment="1">
      <alignment horizontal="right"/>
    </xf>
    <xf numFmtId="2" fontId="7" fillId="8" borderId="14" xfId="0" applyNumberFormat="1" applyFont="1" applyFill="1" applyBorder="1" applyAlignment="1">
      <alignment horizontal="right"/>
    </xf>
    <xf numFmtId="168" fontId="7" fillId="8" borderId="8" xfId="0" applyNumberFormat="1" applyFont="1" applyFill="1" applyBorder="1" applyAlignment="1">
      <alignment horizontal="right"/>
    </xf>
    <xf numFmtId="2" fontId="7" fillId="8" borderId="8" xfId="0" applyNumberFormat="1" applyFont="1" applyFill="1" applyBorder="1" applyAlignment="1">
      <alignment horizontal="right"/>
    </xf>
    <xf numFmtId="14" fontId="15" fillId="8" borderId="14" xfId="0" applyNumberFormat="1" applyFont="1" applyFill="1" applyBorder="1" applyAlignment="1">
      <alignment horizontal="right"/>
    </xf>
    <xf numFmtId="14" fontId="15" fillId="8" borderId="0" xfId="0" applyNumberFormat="1" applyFont="1" applyFill="1" applyAlignment="1">
      <alignment horizontal="right"/>
    </xf>
    <xf numFmtId="14" fontId="7" fillId="8" borderId="14" xfId="0" applyNumberFormat="1" applyFont="1" applyFill="1" applyBorder="1" applyAlignment="1">
      <alignment horizontal="left"/>
    </xf>
    <xf numFmtId="2" fontId="7" fillId="8" borderId="7" xfId="0" applyNumberFormat="1" applyFont="1" applyFill="1" applyBorder="1"/>
    <xf numFmtId="173" fontId="7" fillId="8" borderId="14" xfId="0" applyNumberFormat="1" applyFont="1" applyFill="1" applyBorder="1" applyAlignment="1">
      <alignment horizontal="right"/>
    </xf>
    <xf numFmtId="1" fontId="7" fillId="8" borderId="14" xfId="0" applyNumberFormat="1" applyFont="1" applyFill="1" applyBorder="1" applyAlignment="1">
      <alignment horizontal="center"/>
    </xf>
    <xf numFmtId="2" fontId="21" fillId="8" borderId="0" xfId="0" applyNumberFormat="1" applyFont="1" applyFill="1" applyAlignment="1">
      <alignment horizontal="right"/>
    </xf>
    <xf numFmtId="2" fontId="21" fillId="8" borderId="7" xfId="0" applyNumberFormat="1" applyFont="1" applyFill="1" applyBorder="1" applyAlignment="1">
      <alignment horizontal="right"/>
    </xf>
    <xf numFmtId="171" fontId="7" fillId="8" borderId="8" xfId="0" applyNumberFormat="1" applyFont="1" applyFill="1" applyBorder="1" applyAlignment="1">
      <alignment horizontal="right"/>
    </xf>
    <xf numFmtId="3" fontId="21" fillId="8" borderId="14" xfId="0" applyNumberFormat="1" applyFont="1" applyFill="1" applyBorder="1" applyAlignment="1">
      <alignment horizontal="right"/>
    </xf>
    <xf numFmtId="169" fontId="19" fillId="8" borderId="7" xfId="0" applyNumberFormat="1" applyFont="1" applyFill="1" applyBorder="1"/>
    <xf numFmtId="170" fontId="15" fillId="8" borderId="8" xfId="0" applyNumberFormat="1" applyFont="1" applyFill="1" applyBorder="1"/>
    <xf numFmtId="172" fontId="7" fillId="8" borderId="14" xfId="0" applyNumberFormat="1" applyFont="1" applyFill="1" applyBorder="1" applyAlignment="1">
      <alignment horizontal="right"/>
    </xf>
    <xf numFmtId="171" fontId="7" fillId="8" borderId="7" xfId="0" applyNumberFormat="1" applyFont="1" applyFill="1" applyBorder="1" applyAlignment="1">
      <alignment horizontal="right"/>
    </xf>
    <xf numFmtId="171" fontId="7" fillId="8" borderId="0" xfId="0" applyNumberFormat="1" applyFont="1" applyFill="1" applyAlignment="1">
      <alignment horizontal="right"/>
    </xf>
    <xf numFmtId="169" fontId="19" fillId="8" borderId="8" xfId="0" applyNumberFormat="1" applyFont="1" applyFill="1" applyBorder="1" applyAlignment="1">
      <alignment horizontal="right"/>
    </xf>
    <xf numFmtId="168" fontId="7" fillId="8" borderId="7" xfId="0" applyNumberFormat="1" applyFont="1" applyFill="1" applyBorder="1"/>
    <xf numFmtId="168" fontId="7" fillId="8" borderId="0" xfId="0" applyNumberFormat="1" applyFont="1" applyFill="1"/>
    <xf numFmtId="168" fontId="7" fillId="8" borderId="8" xfId="0" applyNumberFormat="1" applyFont="1" applyFill="1" applyBorder="1"/>
    <xf numFmtId="169" fontId="7" fillId="8" borderId="7" xfId="0" applyNumberFormat="1" applyFont="1" applyFill="1" applyBorder="1"/>
    <xf numFmtId="169" fontId="7" fillId="8" borderId="0" xfId="0" applyNumberFormat="1" applyFont="1" applyFill="1" applyBorder="1"/>
    <xf numFmtId="169" fontId="7" fillId="8" borderId="8" xfId="0" applyNumberFormat="1" applyFont="1" applyFill="1" applyBorder="1"/>
    <xf numFmtId="169" fontId="7" fillId="8" borderId="14" xfId="0" applyNumberFormat="1" applyFont="1" applyFill="1" applyBorder="1"/>
    <xf numFmtId="0" fontId="0" fillId="8" borderId="0" xfId="0" applyFill="1"/>
    <xf numFmtId="0" fontId="7" fillId="3" borderId="6" xfId="0" quotePrefix="1" applyFont="1" applyFill="1" applyBorder="1" applyAlignment="1">
      <alignment horizontal="center"/>
    </xf>
    <xf numFmtId="0" fontId="7" fillId="3" borderId="3" xfId="0" quotePrefix="1" applyFont="1" applyFill="1" applyBorder="1" applyAlignment="1">
      <alignment horizontal="center"/>
    </xf>
    <xf numFmtId="0" fontId="7" fillId="8" borderId="9" xfId="0" applyFont="1" applyFill="1" applyBorder="1"/>
    <xf numFmtId="0" fontId="7" fillId="8" borderId="15" xfId="0" applyFont="1" applyFill="1" applyBorder="1"/>
    <xf numFmtId="0" fontId="7" fillId="8" borderId="8" xfId="0" applyFont="1" applyFill="1" applyBorder="1"/>
    <xf numFmtId="0" fontId="7" fillId="8" borderId="11" xfId="0" applyFont="1" applyFill="1" applyBorder="1"/>
    <xf numFmtId="0" fontId="13" fillId="8" borderId="15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2" fontId="21" fillId="8" borderId="10" xfId="0" applyNumberFormat="1" applyFont="1" applyFill="1" applyBorder="1" applyAlignment="1">
      <alignment horizontal="right"/>
    </xf>
    <xf numFmtId="168" fontId="7" fillId="8" borderId="10" xfId="0" applyNumberFormat="1" applyFont="1" applyFill="1" applyBorder="1" applyAlignment="1">
      <alignment horizontal="right"/>
    </xf>
    <xf numFmtId="168" fontId="7" fillId="8" borderId="15" xfId="0" applyNumberFormat="1" applyFont="1" applyFill="1" applyBorder="1" applyAlignment="1">
      <alignment horizontal="right"/>
    </xf>
    <xf numFmtId="14" fontId="15" fillId="8" borderId="10" xfId="0" applyNumberFormat="1" applyFont="1" applyFill="1" applyBorder="1" applyAlignment="1">
      <alignment horizontal="right"/>
    </xf>
    <xf numFmtId="14" fontId="15" fillId="8" borderId="15" xfId="0" applyNumberFormat="1" applyFont="1" applyFill="1" applyBorder="1" applyAlignment="1">
      <alignment horizontal="right"/>
    </xf>
    <xf numFmtId="14" fontId="15" fillId="8" borderId="11" xfId="0" applyNumberFormat="1" applyFont="1" applyFill="1" applyBorder="1" applyAlignment="1">
      <alignment horizontal="right"/>
    </xf>
    <xf numFmtId="14" fontId="7" fillId="8" borderId="11" xfId="0" applyNumberFormat="1" applyFont="1" applyFill="1" applyBorder="1" applyAlignment="1">
      <alignment horizontal="left"/>
    </xf>
    <xf numFmtId="2" fontId="7" fillId="8" borderId="9" xfId="0" applyNumberFormat="1" applyFont="1" applyFill="1" applyBorder="1"/>
    <xf numFmtId="2" fontId="7" fillId="8" borderId="7" xfId="0" applyNumberFormat="1" applyFont="1" applyFill="1" applyBorder="1" applyAlignment="1">
      <alignment horizontal="right"/>
    </xf>
    <xf numFmtId="2" fontId="7" fillId="8" borderId="0" xfId="0" applyNumberFormat="1" applyFont="1" applyFill="1" applyBorder="1" applyAlignment="1">
      <alignment horizontal="right"/>
    </xf>
    <xf numFmtId="1" fontId="7" fillId="8" borderId="15" xfId="0" applyNumberFormat="1" applyFont="1" applyFill="1" applyBorder="1" applyAlignment="1">
      <alignment horizontal="center"/>
    </xf>
    <xf numFmtId="2" fontId="21" fillId="8" borderId="14" xfId="0" applyNumberFormat="1" applyFont="1" applyFill="1" applyBorder="1" applyAlignment="1">
      <alignment horizontal="right"/>
    </xf>
    <xf numFmtId="172" fontId="7" fillId="8" borderId="15" xfId="0" applyNumberFormat="1" applyFont="1" applyFill="1" applyBorder="1" applyAlignment="1">
      <alignment horizontal="right"/>
    </xf>
    <xf numFmtId="171" fontId="7" fillId="8" borderId="0" xfId="0" applyNumberFormat="1" applyFont="1" applyFill="1" applyBorder="1" applyAlignment="1">
      <alignment horizontal="right"/>
    </xf>
    <xf numFmtId="169" fontId="19" fillId="8" borderId="11" xfId="0" applyNumberFormat="1" applyFont="1" applyFill="1" applyBorder="1" applyAlignment="1">
      <alignment horizontal="right"/>
    </xf>
    <xf numFmtId="168" fontId="7" fillId="8" borderId="15" xfId="0" applyNumberFormat="1" applyFont="1" applyFill="1" applyBorder="1"/>
    <xf numFmtId="168" fontId="7" fillId="8" borderId="10" xfId="0" applyNumberFormat="1" applyFont="1" applyFill="1" applyBorder="1"/>
    <xf numFmtId="168" fontId="7" fillId="8" borderId="11" xfId="0" applyNumberFormat="1" applyFont="1" applyFill="1" applyBorder="1"/>
    <xf numFmtId="169" fontId="7" fillId="8" borderId="0" xfId="0" applyNumberFormat="1" applyFont="1" applyFill="1"/>
    <xf numFmtId="2" fontId="7" fillId="3" borderId="0" xfId="0" applyNumberFormat="1" applyFont="1" applyFill="1" applyAlignment="1">
      <alignment horizontal="right"/>
    </xf>
    <xf numFmtId="0" fontId="7" fillId="8" borderId="7" xfId="0" quotePrefix="1" applyFont="1" applyFill="1" applyBorder="1" applyAlignment="1">
      <alignment horizontal="center"/>
    </xf>
    <xf numFmtId="0" fontId="7" fillId="8" borderId="8" xfId="0" quotePrefix="1" applyFont="1" applyFill="1" applyBorder="1" applyAlignment="1">
      <alignment horizontal="center"/>
    </xf>
    <xf numFmtId="168" fontId="7" fillId="8" borderId="0" xfId="0" applyNumberFormat="1" applyFont="1" applyFill="1" applyBorder="1"/>
    <xf numFmtId="168" fontId="7" fillId="8" borderId="14" xfId="0" applyNumberFormat="1" applyFont="1" applyFill="1" applyBorder="1"/>
    <xf numFmtId="2" fontId="7" fillId="8" borderId="14" xfId="0" applyNumberFormat="1" applyFont="1" applyFill="1" applyBorder="1"/>
    <xf numFmtId="14" fontId="7" fillId="8" borderId="0" xfId="0" applyNumberFormat="1" applyFont="1" applyFill="1" applyAlignment="1">
      <alignment horizontal="left"/>
    </xf>
    <xf numFmtId="14" fontId="7" fillId="8" borderId="8" xfId="0" applyNumberFormat="1" applyFont="1" applyFill="1" applyBorder="1" applyAlignment="1">
      <alignment horizontal="left"/>
    </xf>
    <xf numFmtId="2" fontId="21" fillId="8" borderId="0" xfId="0" applyNumberFormat="1" applyFont="1" applyFill="1" applyBorder="1" applyAlignment="1">
      <alignment horizontal="right"/>
    </xf>
    <xf numFmtId="168" fontId="15" fillId="8" borderId="0" xfId="0" applyNumberFormat="1" applyFont="1" applyFill="1" applyBorder="1"/>
    <xf numFmtId="2" fontId="15" fillId="8" borderId="14" xfId="0" applyNumberFormat="1" applyFont="1" applyFill="1" applyBorder="1"/>
    <xf numFmtId="14" fontId="7" fillId="8" borderId="0" xfId="0" applyNumberFormat="1" applyFont="1" applyFill="1" applyBorder="1" applyAlignment="1">
      <alignment horizontal="left"/>
    </xf>
    <xf numFmtId="0" fontId="7" fillId="8" borderId="14" xfId="0" quotePrefix="1" applyFont="1" applyFill="1" applyBorder="1" applyAlignment="1">
      <alignment horizontal="left"/>
    </xf>
    <xf numFmtId="2" fontId="20" fillId="8" borderId="7" xfId="0" applyNumberFormat="1" applyFont="1" applyFill="1" applyBorder="1" applyAlignment="1">
      <alignment horizontal="right"/>
    </xf>
    <xf numFmtId="2" fontId="6" fillId="8" borderId="0" xfId="0" applyNumberFormat="1" applyFont="1" applyFill="1" applyBorder="1" applyAlignment="1">
      <alignment horizontal="right"/>
    </xf>
    <xf numFmtId="171" fontId="7" fillId="8" borderId="14" xfId="0" applyNumberFormat="1" applyFont="1" applyFill="1" applyBorder="1" applyAlignment="1">
      <alignment horizontal="right"/>
    </xf>
    <xf numFmtId="0" fontId="7" fillId="8" borderId="3" xfId="0" applyFont="1" applyFill="1" applyBorder="1"/>
    <xf numFmtId="168" fontId="7" fillId="8" borderId="0" xfId="0" applyNumberFormat="1" applyFont="1" applyFill="1" applyBorder="1" applyAlignment="1">
      <alignment horizontal="right"/>
    </xf>
    <xf numFmtId="168" fontId="7" fillId="8" borderId="14" xfId="0" applyNumberFormat="1" applyFont="1" applyFill="1" applyBorder="1" applyAlignment="1">
      <alignment horizontal="right"/>
    </xf>
    <xf numFmtId="2" fontId="15" fillId="8" borderId="14" xfId="0" applyNumberFormat="1" applyFont="1" applyFill="1" applyBorder="1" applyAlignment="1">
      <alignment horizontal="right"/>
    </xf>
    <xf numFmtId="2" fontId="21" fillId="8" borderId="0" xfId="0" applyNumberFormat="1" applyFont="1" applyFill="1" applyBorder="1"/>
    <xf numFmtId="168" fontId="25" fillId="8" borderId="0" xfId="0" applyNumberFormat="1" applyFont="1" applyFill="1" applyBorder="1"/>
    <xf numFmtId="14" fontId="19" fillId="8" borderId="0" xfId="0" applyNumberFormat="1" applyFont="1" applyFill="1" applyBorder="1" applyAlignment="1">
      <alignment horizontal="center"/>
    </xf>
    <xf numFmtId="14" fontId="19" fillId="8" borderId="14" xfId="0" applyNumberFormat="1" applyFont="1" applyFill="1" applyBorder="1" applyAlignment="1">
      <alignment horizontal="center"/>
    </xf>
    <xf numFmtId="14" fontId="19" fillId="8" borderId="8" xfId="0" applyNumberFormat="1" applyFont="1" applyFill="1" applyBorder="1" applyAlignment="1">
      <alignment horizontal="center"/>
    </xf>
    <xf numFmtId="0" fontId="25" fillId="8" borderId="14" xfId="0" applyFont="1" applyFill="1" applyBorder="1"/>
    <xf numFmtId="0" fontId="21" fillId="8" borderId="14" xfId="0" applyFont="1" applyFill="1" applyBorder="1" applyAlignment="1">
      <alignment horizontal="right"/>
    </xf>
    <xf numFmtId="168" fontId="15" fillId="8" borderId="14" xfId="0" applyNumberFormat="1" applyFont="1" applyFill="1" applyBorder="1"/>
    <xf numFmtId="168" fontId="15" fillId="3" borderId="4" xfId="0" applyNumberFormat="1" applyFont="1" applyFill="1" applyBorder="1"/>
    <xf numFmtId="168" fontId="15" fillId="3" borderId="3" xfId="0" applyNumberFormat="1" applyFont="1" applyFill="1" applyBorder="1"/>
    <xf numFmtId="168" fontId="7" fillId="3" borderId="4" xfId="0" applyNumberFormat="1" applyFont="1" applyFill="1" applyBorder="1" applyAlignment="1">
      <alignment horizontal="right"/>
    </xf>
    <xf numFmtId="168" fontId="7" fillId="3" borderId="12" xfId="0" applyNumberFormat="1" applyFont="1" applyFill="1" applyBorder="1" applyAlignment="1">
      <alignment horizontal="right"/>
    </xf>
    <xf numFmtId="173" fontId="7" fillId="3" borderId="14" xfId="0" applyNumberFormat="1" applyFont="1" applyFill="1" applyBorder="1" applyAlignment="1">
      <alignment horizontal="right"/>
    </xf>
    <xf numFmtId="1" fontId="7" fillId="3" borderId="14" xfId="0" applyNumberFormat="1" applyFont="1" applyFill="1" applyBorder="1" applyAlignment="1">
      <alignment horizontal="center"/>
    </xf>
    <xf numFmtId="171" fontId="7" fillId="3" borderId="8" xfId="0" applyNumberFormat="1" applyFont="1" applyFill="1" applyBorder="1" applyAlignment="1">
      <alignment horizontal="right"/>
    </xf>
    <xf numFmtId="169" fontId="19" fillId="3" borderId="7" xfId="0" applyNumberFormat="1" applyFont="1" applyFill="1" applyBorder="1"/>
    <xf numFmtId="170" fontId="15" fillId="3" borderId="8" xfId="0" applyNumberFormat="1" applyFont="1" applyFill="1" applyBorder="1"/>
    <xf numFmtId="172" fontId="7" fillId="3" borderId="12" xfId="0" applyNumberFormat="1" applyFont="1" applyFill="1" applyBorder="1" applyAlignment="1">
      <alignment horizontal="right"/>
    </xf>
    <xf numFmtId="171" fontId="7" fillId="3" borderId="7" xfId="0" applyNumberFormat="1" applyFont="1" applyFill="1" applyBorder="1" applyAlignment="1">
      <alignment horizontal="right"/>
    </xf>
    <xf numFmtId="171" fontId="7" fillId="3" borderId="0" xfId="0" applyNumberFormat="1" applyFont="1" applyFill="1" applyAlignment="1">
      <alignment horizontal="right"/>
    </xf>
    <xf numFmtId="169" fontId="19" fillId="3" borderId="3" xfId="0" applyNumberFormat="1" applyFont="1" applyFill="1" applyBorder="1" applyAlignment="1">
      <alignment horizontal="right"/>
    </xf>
    <xf numFmtId="168" fontId="7" fillId="3" borderId="12" xfId="0" applyNumberFormat="1" applyFont="1" applyFill="1" applyBorder="1"/>
    <xf numFmtId="168" fontId="15" fillId="3" borderId="4" xfId="0" applyNumberFormat="1" applyFont="1" applyFill="1" applyBorder="1"/>
    <xf numFmtId="168" fontId="7" fillId="3" borderId="4" xfId="0" applyNumberFormat="1" applyFont="1" applyFill="1" applyBorder="1"/>
    <xf numFmtId="168" fontId="15" fillId="3" borderId="3" xfId="0" applyNumberFormat="1" applyFont="1" applyFill="1" applyBorder="1"/>
    <xf numFmtId="169" fontId="7" fillId="3" borderId="7" xfId="0" applyNumberFormat="1" applyFont="1" applyFill="1" applyBorder="1"/>
    <xf numFmtId="169" fontId="7" fillId="3" borderId="0" xfId="0" applyNumberFormat="1" applyFont="1" applyFill="1"/>
    <xf numFmtId="169" fontId="7" fillId="3" borderId="8" xfId="0" applyNumberFormat="1" applyFont="1" applyFill="1" applyBorder="1"/>
    <xf numFmtId="169" fontId="7" fillId="3" borderId="14" xfId="0" applyNumberFormat="1" applyFont="1" applyFill="1" applyBorder="1"/>
    <xf numFmtId="0" fontId="35" fillId="0" borderId="0" xfId="0" applyFont="1" applyAlignment="1">
      <alignment horizont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7" fillId="0" borderId="15" xfId="0" quotePrefix="1" applyFont="1" applyBorder="1"/>
    <xf numFmtId="0" fontId="7" fillId="3" borderId="12" xfId="0" quotePrefix="1" applyFont="1" applyFill="1" applyBorder="1"/>
    <xf numFmtId="0" fontId="7" fillId="0" borderId="7" xfId="0" applyFont="1" applyFill="1" applyBorder="1" applyAlignment="1">
      <alignment horizontal="left"/>
    </xf>
    <xf numFmtId="2" fontId="21" fillId="0" borderId="0" xfId="0" applyNumberFormat="1" applyFont="1" applyFill="1" applyBorder="1"/>
    <xf numFmtId="0" fontId="15" fillId="0" borderId="14" xfId="0" applyFont="1" applyFill="1" applyBorder="1" applyAlignment="1">
      <alignment horizontal="left"/>
    </xf>
    <xf numFmtId="2" fontId="0" fillId="0" borderId="0" xfId="0" applyNumberFormat="1"/>
    <xf numFmtId="0" fontId="33" fillId="0" borderId="0" xfId="0" applyFont="1" applyAlignment="1">
      <alignment horizontal="center" wrapText="1"/>
    </xf>
    <xf numFmtId="0" fontId="1" fillId="0" borderId="0" xfId="0" applyFont="1"/>
    <xf numFmtId="0" fontId="35" fillId="0" borderId="0" xfId="0" applyFont="1" applyAlignment="1">
      <alignment horizontal="center" wrapText="1"/>
    </xf>
    <xf numFmtId="0" fontId="36" fillId="0" borderId="0" xfId="0" applyFont="1"/>
    <xf numFmtId="0" fontId="2" fillId="0" borderId="0" xfId="0" applyFont="1"/>
    <xf numFmtId="10" fontId="2" fillId="0" borderId="0" xfId="0" applyNumberFormat="1" applyFont="1"/>
    <xf numFmtId="0" fontId="2" fillId="0" borderId="0" xfId="0" applyFont="1" applyAlignment="1">
      <alignment horizontal="right"/>
    </xf>
    <xf numFmtId="175" fontId="2" fillId="0" borderId="0" xfId="0" applyNumberFormat="1" applyFont="1"/>
    <xf numFmtId="0" fontId="32" fillId="0" borderId="0" xfId="0" applyFont="1" applyFill="1" applyBorder="1"/>
    <xf numFmtId="2" fontId="15" fillId="0" borderId="12" xfId="0" applyNumberFormat="1" applyFont="1" applyFill="1" applyBorder="1"/>
    <xf numFmtId="14" fontId="19" fillId="0" borderId="4" xfId="0" applyNumberFormat="1" applyFont="1" applyFill="1" applyBorder="1" applyAlignment="1">
      <alignment horizontal="center"/>
    </xf>
    <xf numFmtId="14" fontId="19" fillId="0" borderId="12" xfId="0" applyNumberFormat="1" applyFont="1" applyFill="1" applyBorder="1" applyAlignment="1">
      <alignment horizontal="center"/>
    </xf>
    <xf numFmtId="14" fontId="19" fillId="0" borderId="3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right"/>
    </xf>
    <xf numFmtId="2" fontId="7" fillId="0" borderId="4" xfId="0" applyNumberFormat="1" applyFont="1" applyFill="1" applyBorder="1" applyAlignment="1">
      <alignment horizontal="right"/>
    </xf>
    <xf numFmtId="2" fontId="21" fillId="0" borderId="12" xfId="0" applyNumberFormat="1" applyFont="1" applyFill="1" applyBorder="1" applyAlignment="1">
      <alignment horizontal="right"/>
    </xf>
    <xf numFmtId="2" fontId="21" fillId="0" borderId="3" xfId="0" applyNumberFormat="1" applyFont="1" applyFill="1" applyBorder="1" applyAlignment="1">
      <alignment horizontal="right"/>
    </xf>
    <xf numFmtId="3" fontId="21" fillId="0" borderId="12" xfId="0" applyNumberFormat="1" applyFont="1" applyFill="1" applyBorder="1" applyAlignment="1">
      <alignment horizontal="right"/>
    </xf>
    <xf numFmtId="169" fontId="19" fillId="0" borderId="6" xfId="0" applyNumberFormat="1" applyFont="1" applyFill="1" applyBorder="1"/>
    <xf numFmtId="170" fontId="15" fillId="0" borderId="3" xfId="0" applyNumberFormat="1" applyFont="1" applyFill="1" applyBorder="1"/>
    <xf numFmtId="0" fontId="7" fillId="0" borderId="7" xfId="0" quotePrefix="1" applyFont="1" applyFill="1" applyBorder="1" applyAlignment="1">
      <alignment horizontal="left"/>
    </xf>
    <xf numFmtId="2" fontId="7" fillId="0" borderId="8" xfId="0" applyNumberFormat="1" applyFont="1" applyFill="1" applyBorder="1"/>
    <xf numFmtId="2" fontId="15" fillId="0" borderId="3" xfId="0" applyNumberFormat="1" applyFont="1" applyFill="1" applyBorder="1"/>
    <xf numFmtId="2" fontId="7" fillId="0" borderId="3" xfId="0" applyNumberFormat="1" applyFont="1" applyFill="1" applyBorder="1" applyAlignment="1">
      <alignment horizontal="right"/>
    </xf>
    <xf numFmtId="172" fontId="7" fillId="0" borderId="12" xfId="0" applyNumberFormat="1" applyFont="1" applyFill="1" applyBorder="1" applyAlignment="1">
      <alignment horizontal="right"/>
    </xf>
    <xf numFmtId="168" fontId="7" fillId="0" borderId="6" xfId="0" applyNumberFormat="1" applyFont="1" applyFill="1" applyBorder="1"/>
    <xf numFmtId="0" fontId="32" fillId="0" borderId="0" xfId="0" applyFont="1" applyFill="1"/>
    <xf numFmtId="0" fontId="2" fillId="0" borderId="0" xfId="0" applyFont="1" applyFill="1"/>
    <xf numFmtId="10" fontId="2" fillId="0" borderId="0" xfId="0" applyNumberFormat="1" applyFont="1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167" fontId="0" fillId="0" borderId="0" xfId="0" applyNumberFormat="1" applyAlignment="1"/>
    <xf numFmtId="0" fontId="3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7" fontId="0" fillId="0" borderId="0" xfId="1" applyFont="1" applyAlignment="1"/>
    <xf numFmtId="0" fontId="0" fillId="0" borderId="0" xfId="0" applyAlignment="1"/>
    <xf numFmtId="167" fontId="0" fillId="0" borderId="0" xfId="1" applyFont="1" applyFill="1" applyAlignment="1"/>
    <xf numFmtId="0" fontId="32" fillId="2" borderId="0" xfId="0" applyFont="1" applyFill="1" applyBorder="1"/>
    <xf numFmtId="0" fontId="36" fillId="2" borderId="0" xfId="0" applyFont="1" applyFill="1" applyBorder="1"/>
    <xf numFmtId="0" fontId="0" fillId="2" borderId="0" xfId="0" applyFill="1" applyBorder="1"/>
    <xf numFmtId="0" fontId="2" fillId="2" borderId="0" xfId="0" applyFont="1" applyFill="1"/>
    <xf numFmtId="10" fontId="2" fillId="2" borderId="0" xfId="0" applyNumberFormat="1" applyFont="1" applyFill="1"/>
    <xf numFmtId="0" fontId="2" fillId="2" borderId="0" xfId="0" applyFont="1" applyFill="1" applyAlignment="1">
      <alignment horizontal="right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dripinvesting.org/Tools/Tools.ht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dripinvesting.org/Tools/Tools.ht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dripinvesting.org/Tools/Tool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64"/>
  <sheetViews>
    <sheetView showGridLines="0" view="pageLayout" workbookViewId="0">
      <selection activeCell="E70" sqref="E70"/>
    </sheetView>
  </sheetViews>
  <sheetFormatPr baseColWidth="10" defaultRowHeight="12"/>
  <cols>
    <col min="1" max="1" width="24.1640625" customWidth="1"/>
    <col min="2" max="2" width="11.83203125" customWidth="1"/>
    <col min="3" max="3" width="11.33203125" customWidth="1"/>
    <col min="4" max="4" width="9.83203125" customWidth="1"/>
    <col min="5" max="5" width="10.33203125" customWidth="1"/>
  </cols>
  <sheetData>
    <row r="1" spans="1:5" ht="13">
      <c r="B1" s="729" t="s">
        <v>90</v>
      </c>
      <c r="C1" s="729" t="s">
        <v>284</v>
      </c>
      <c r="D1" s="729" t="s">
        <v>285</v>
      </c>
      <c r="E1" s="729" t="s">
        <v>287</v>
      </c>
    </row>
    <row r="2" spans="1:5" ht="13">
      <c r="A2" s="730" t="s">
        <v>235</v>
      </c>
    </row>
    <row r="3" spans="1:5" ht="13">
      <c r="A3" s="732" t="s">
        <v>91</v>
      </c>
      <c r="B3" s="733" t="s">
        <v>92</v>
      </c>
      <c r="C3" s="705">
        <v>5.57E-2</v>
      </c>
      <c r="D3" s="722">
        <v>1.22</v>
      </c>
      <c r="E3" s="722">
        <v>20.32</v>
      </c>
    </row>
    <row r="4" spans="1:5" ht="13">
      <c r="A4" s="732" t="s">
        <v>93</v>
      </c>
      <c r="B4" s="733" t="s">
        <v>94</v>
      </c>
      <c r="C4" s="705">
        <v>2.87E-2</v>
      </c>
      <c r="D4" s="722">
        <v>1.02</v>
      </c>
      <c r="E4" s="722">
        <v>20.09</v>
      </c>
    </row>
    <row r="5" spans="1:5" ht="13">
      <c r="A5" s="732" t="s">
        <v>95</v>
      </c>
      <c r="B5" s="733" t="s">
        <v>96</v>
      </c>
      <c r="C5" s="705">
        <v>2.8199999999999999E-2</v>
      </c>
      <c r="D5" s="722">
        <v>0.48</v>
      </c>
      <c r="E5" s="722">
        <v>86.67</v>
      </c>
    </row>
    <row r="6" spans="1:5" ht="13">
      <c r="A6" s="734"/>
      <c r="B6" s="735" t="s">
        <v>236</v>
      </c>
      <c r="C6" s="736">
        <f>AVERAGE(C3:C5)</f>
        <v>3.7533333333333335E-2</v>
      </c>
      <c r="D6" s="737">
        <f>AVERAGE(D3:D5)</f>
        <v>0.90666666666666673</v>
      </c>
      <c r="E6" s="722"/>
    </row>
    <row r="7" spans="1:5">
      <c r="B7" s="733"/>
      <c r="E7" s="722"/>
    </row>
    <row r="8" spans="1:5" ht="13">
      <c r="A8" s="731" t="s">
        <v>237</v>
      </c>
      <c r="B8" s="733"/>
      <c r="D8" s="722"/>
      <c r="E8" s="722"/>
    </row>
    <row r="9" spans="1:5">
      <c r="A9" t="s">
        <v>97</v>
      </c>
      <c r="B9" s="733" t="s">
        <v>98</v>
      </c>
      <c r="C9" s="705">
        <v>4.2999999999999997E-2</v>
      </c>
      <c r="D9" s="722">
        <v>0.44</v>
      </c>
      <c r="E9" s="722">
        <v>66.09</v>
      </c>
    </row>
    <row r="10" spans="1:5">
      <c r="A10" t="s">
        <v>269</v>
      </c>
      <c r="B10" s="733" t="s">
        <v>270</v>
      </c>
      <c r="C10" s="705">
        <v>3.2599999999999997E-2</v>
      </c>
      <c r="D10" s="722">
        <v>0.56000000000000005</v>
      </c>
      <c r="E10" s="722">
        <v>63.76</v>
      </c>
    </row>
    <row r="11" spans="1:5">
      <c r="A11" t="s">
        <v>271</v>
      </c>
      <c r="B11" s="733" t="s">
        <v>272</v>
      </c>
      <c r="C11" s="705">
        <v>6.0299999999999999E-2</v>
      </c>
      <c r="D11" s="722">
        <v>0.45</v>
      </c>
      <c r="E11" s="722">
        <v>25.68</v>
      </c>
    </row>
    <row r="12" spans="1:5" ht="13">
      <c r="B12" s="735" t="s">
        <v>273</v>
      </c>
      <c r="C12" s="736">
        <f>AVERAGE(C9:C11)</f>
        <v>4.53E-2</v>
      </c>
      <c r="D12" s="737">
        <f>AVERAGE(D9:D11)</f>
        <v>0.48333333333333334</v>
      </c>
      <c r="E12" s="722"/>
    </row>
    <row r="13" spans="1:5">
      <c r="B13" s="733"/>
      <c r="E13" s="722"/>
    </row>
    <row r="14" spans="1:5" ht="13">
      <c r="A14" s="731" t="s">
        <v>341</v>
      </c>
      <c r="B14" s="733"/>
      <c r="D14" s="722"/>
      <c r="E14" s="722"/>
    </row>
    <row r="15" spans="1:5">
      <c r="A15" t="s">
        <v>274</v>
      </c>
      <c r="B15" s="733" t="s">
        <v>164</v>
      </c>
      <c r="C15" s="705">
        <v>2.6100000000000002E-2</v>
      </c>
      <c r="D15" s="722">
        <v>0.49</v>
      </c>
      <c r="E15" s="722">
        <v>73.5</v>
      </c>
    </row>
    <row r="16" spans="1:5">
      <c r="A16" t="s">
        <v>165</v>
      </c>
      <c r="B16" s="733" t="s">
        <v>166</v>
      </c>
      <c r="C16" s="705">
        <v>3.2500000000000001E-2</v>
      </c>
      <c r="D16" s="722">
        <v>0.75</v>
      </c>
      <c r="E16" s="722">
        <v>98.14</v>
      </c>
    </row>
    <row r="17" spans="1:5">
      <c r="A17" t="s">
        <v>167</v>
      </c>
      <c r="B17" s="733" t="s">
        <v>168</v>
      </c>
      <c r="C17" s="705">
        <v>0.04</v>
      </c>
      <c r="D17" s="722">
        <v>1.1499999999999999</v>
      </c>
      <c r="E17" s="722">
        <v>66.540000000000006</v>
      </c>
    </row>
    <row r="18" spans="1:5" ht="13">
      <c r="B18" s="735" t="s">
        <v>342</v>
      </c>
      <c r="C18" s="736">
        <f>AVERAGE(C15:C17)</f>
        <v>3.2866666666666662E-2</v>
      </c>
      <c r="D18" s="743">
        <f>AVERAGE(D15:D17)</f>
        <v>0.79666666666666652</v>
      </c>
      <c r="E18" s="722"/>
    </row>
    <row r="19" spans="1:5" ht="13">
      <c r="B19" s="739"/>
      <c r="D19" s="722"/>
      <c r="E19" s="722"/>
    </row>
    <row r="20" spans="1:5" ht="13">
      <c r="A20" s="731" t="s">
        <v>234</v>
      </c>
      <c r="B20" s="733"/>
      <c r="D20" s="722"/>
      <c r="E20" s="722"/>
    </row>
    <row r="21" spans="1:5">
      <c r="A21" t="s">
        <v>169</v>
      </c>
      <c r="B21" s="733" t="s">
        <v>348</v>
      </c>
      <c r="C21" s="705">
        <v>3.2099999999999997E-2</v>
      </c>
      <c r="D21" s="722">
        <v>1.75</v>
      </c>
      <c r="E21" s="722">
        <v>37.31</v>
      </c>
    </row>
    <row r="22" spans="1:5">
      <c r="A22" t="s">
        <v>170</v>
      </c>
      <c r="B22" s="733" t="s">
        <v>171</v>
      </c>
      <c r="C22" s="705">
        <v>2.5899999999999999E-2</v>
      </c>
      <c r="D22" s="722">
        <v>0.5</v>
      </c>
      <c r="E22" s="722">
        <v>61.87</v>
      </c>
    </row>
    <row r="23" spans="1:5">
      <c r="A23" t="s">
        <v>172</v>
      </c>
      <c r="B23" s="733" t="s">
        <v>173</v>
      </c>
      <c r="C23" s="705">
        <v>6.2700000000000006E-2</v>
      </c>
      <c r="D23" s="722">
        <v>0.78</v>
      </c>
      <c r="E23" s="722">
        <v>26.32</v>
      </c>
    </row>
    <row r="24" spans="1:5" ht="13">
      <c r="B24" s="735" t="s">
        <v>342</v>
      </c>
      <c r="C24" s="736">
        <f>AVERAGE(C21:C23)</f>
        <v>4.0233333333333336E-2</v>
      </c>
      <c r="D24" s="737">
        <f>AVERAGE(D21:D23)</f>
        <v>1.01</v>
      </c>
      <c r="E24" s="722"/>
    </row>
    <row r="25" spans="1:5" ht="13">
      <c r="A25" s="731" t="s">
        <v>37</v>
      </c>
      <c r="B25" s="733"/>
      <c r="D25" s="722"/>
      <c r="E25" s="722"/>
    </row>
    <row r="26" spans="1:5">
      <c r="A26" t="s">
        <v>174</v>
      </c>
      <c r="B26" s="733" t="s">
        <v>175</v>
      </c>
      <c r="C26" s="705">
        <v>3.8699999999999998E-2</v>
      </c>
      <c r="D26" s="722">
        <v>0.3</v>
      </c>
      <c r="E26" s="722">
        <v>50.07</v>
      </c>
    </row>
    <row r="27" spans="1:5">
      <c r="A27" t="s">
        <v>176</v>
      </c>
      <c r="B27" s="733" t="s">
        <v>177</v>
      </c>
      <c r="C27" s="705">
        <v>3.5999999999999997E-2</v>
      </c>
      <c r="D27" s="722">
        <v>0.6</v>
      </c>
      <c r="E27" s="722">
        <v>64.36</v>
      </c>
    </row>
    <row r="28" spans="1:5">
      <c r="A28" t="s">
        <v>58</v>
      </c>
      <c r="B28" s="733" t="s">
        <v>59</v>
      </c>
      <c r="C28" s="705">
        <v>3.0800000000000001E-2</v>
      </c>
      <c r="D28" s="722">
        <v>0.92</v>
      </c>
      <c r="E28" s="722">
        <v>32.28</v>
      </c>
    </row>
    <row r="29" spans="1:5" ht="13">
      <c r="B29" s="735" t="s">
        <v>342</v>
      </c>
      <c r="C29" s="736">
        <f>AVERAGE(C26:C28)</f>
        <v>3.5166666666666659E-2</v>
      </c>
      <c r="D29" s="737">
        <f>AVERAGE(D26:D28)</f>
        <v>0.60666666666666658</v>
      </c>
      <c r="E29" s="722"/>
    </row>
    <row r="30" spans="1:5">
      <c r="B30" s="733"/>
      <c r="E30" s="722"/>
    </row>
    <row r="31" spans="1:5" ht="13">
      <c r="A31" s="731" t="s">
        <v>338</v>
      </c>
      <c r="B31" s="733"/>
      <c r="D31" s="722"/>
      <c r="E31" s="722"/>
    </row>
    <row r="32" spans="1:5">
      <c r="A32" t="s">
        <v>60</v>
      </c>
      <c r="B32" s="733" t="s">
        <v>61</v>
      </c>
      <c r="C32" s="705">
        <v>2.98E-2</v>
      </c>
      <c r="D32" s="722">
        <v>1.2</v>
      </c>
      <c r="E32" s="722">
        <v>46.07</v>
      </c>
    </row>
    <row r="33" spans="1:5">
      <c r="A33" t="s">
        <v>62</v>
      </c>
      <c r="B33" s="733" t="s">
        <v>63</v>
      </c>
      <c r="C33" s="705">
        <v>2.6700000000000002E-2</v>
      </c>
      <c r="D33" s="722">
        <v>0.83</v>
      </c>
      <c r="E33" s="722">
        <v>82.13</v>
      </c>
    </row>
    <row r="34" spans="1:5">
      <c r="A34" t="s">
        <v>64</v>
      </c>
      <c r="B34" s="733" t="s">
        <v>65</v>
      </c>
      <c r="C34" s="705">
        <v>2.6800000000000001E-2</v>
      </c>
      <c r="D34" s="722">
        <v>1.33</v>
      </c>
      <c r="E34" s="722">
        <v>61.02</v>
      </c>
    </row>
    <row r="35" spans="1:5" ht="13">
      <c r="B35" s="735" t="s">
        <v>342</v>
      </c>
      <c r="C35" s="736">
        <f>AVERAGE(C32:C34)</f>
        <v>2.7766666666666665E-2</v>
      </c>
      <c r="D35" s="737">
        <f>AVERAGE(D32:D34)</f>
        <v>1.1199999999999999</v>
      </c>
      <c r="E35" s="722"/>
    </row>
    <row r="36" spans="1:5">
      <c r="B36" s="733"/>
      <c r="E36" s="722"/>
    </row>
    <row r="37" spans="1:5" ht="13">
      <c r="A37" s="731" t="s">
        <v>339</v>
      </c>
      <c r="B37" s="733"/>
      <c r="D37" s="722"/>
      <c r="E37" s="722"/>
    </row>
    <row r="38" spans="1:5">
      <c r="A38" t="s">
        <v>66</v>
      </c>
      <c r="B38" s="733" t="s">
        <v>66</v>
      </c>
      <c r="C38" s="705">
        <v>3.0499999999999999E-2</v>
      </c>
      <c r="D38" s="722">
        <v>0.67</v>
      </c>
      <c r="E38" s="722">
        <v>47.97</v>
      </c>
    </row>
    <row r="39" spans="1:5">
      <c r="A39" t="s">
        <v>67</v>
      </c>
      <c r="B39" s="733" t="s">
        <v>68</v>
      </c>
      <c r="C39" s="705">
        <v>4.0500000000000001E-2</v>
      </c>
      <c r="D39" s="722">
        <v>0.99</v>
      </c>
      <c r="E39" s="722">
        <v>27.73</v>
      </c>
    </row>
    <row r="40" spans="1:5">
      <c r="A40" t="s">
        <v>69</v>
      </c>
      <c r="B40" s="733" t="s">
        <v>70</v>
      </c>
      <c r="C40" s="705">
        <v>4.07E-2</v>
      </c>
      <c r="D40" s="722">
        <v>1.1200000000000001</v>
      </c>
      <c r="E40" s="722">
        <v>20.79</v>
      </c>
    </row>
    <row r="41" spans="1:5" ht="13">
      <c r="B41" s="735" t="s">
        <v>342</v>
      </c>
      <c r="C41" s="736">
        <f>AVERAGE(C38:C40)</f>
        <v>3.7233333333333334E-2</v>
      </c>
      <c r="D41" s="737">
        <f>AVERAGE(D38:D40)</f>
        <v>0.92666666666666675</v>
      </c>
      <c r="E41" s="722"/>
    </row>
    <row r="42" spans="1:5" ht="13">
      <c r="B42" s="739"/>
      <c r="D42" s="722"/>
      <c r="E42" s="722"/>
    </row>
    <row r="43" spans="1:5" ht="13">
      <c r="A43" s="731" t="s">
        <v>340</v>
      </c>
      <c r="B43" s="733"/>
      <c r="D43" s="722"/>
      <c r="E43" s="722"/>
    </row>
    <row r="44" spans="1:5">
      <c r="A44" t="s">
        <v>38</v>
      </c>
      <c r="B44" s="733" t="s">
        <v>39</v>
      </c>
      <c r="C44" s="705">
        <v>2.8299999999999999E-2</v>
      </c>
      <c r="D44" s="722">
        <v>1.1499999999999999</v>
      </c>
      <c r="E44" s="722">
        <v>81.67</v>
      </c>
    </row>
    <row r="45" spans="1:5">
      <c r="A45" t="s">
        <v>40</v>
      </c>
      <c r="B45" s="733" t="s">
        <v>41</v>
      </c>
      <c r="C45" s="705">
        <v>3.2500000000000001E-2</v>
      </c>
      <c r="D45" s="722">
        <v>0.76</v>
      </c>
      <c r="E45" s="722">
        <v>30.01</v>
      </c>
    </row>
    <row r="46" spans="1:5">
      <c r="A46" t="s">
        <v>42</v>
      </c>
      <c r="B46" s="733" t="s">
        <v>43</v>
      </c>
      <c r="C46" s="705">
        <v>3.04E-2</v>
      </c>
      <c r="D46" s="722">
        <v>1.26</v>
      </c>
      <c r="E46" s="722">
        <v>75.2</v>
      </c>
    </row>
    <row r="47" spans="1:5" ht="13">
      <c r="B47" s="735" t="s">
        <v>342</v>
      </c>
      <c r="C47" s="736">
        <f>AVERAGE(C44:C46)</f>
        <v>3.04E-2</v>
      </c>
      <c r="D47" s="737">
        <f>AVERAGE(D44:D46)</f>
        <v>1.0566666666666666</v>
      </c>
      <c r="E47" s="722"/>
    </row>
    <row r="48" spans="1:5" ht="13">
      <c r="B48" s="739"/>
      <c r="D48" s="722"/>
      <c r="E48" s="722"/>
    </row>
    <row r="49" spans="1:5" ht="13">
      <c r="A49" s="731" t="s">
        <v>178</v>
      </c>
      <c r="B49" s="733"/>
      <c r="D49" s="722"/>
      <c r="E49" s="722"/>
    </row>
    <row r="50" spans="1:5">
      <c r="A50" t="s">
        <v>44</v>
      </c>
      <c r="B50" s="733" t="s">
        <v>45</v>
      </c>
      <c r="C50" s="705">
        <v>8.3799999999999999E-2</v>
      </c>
      <c r="D50" s="722">
        <v>0.76</v>
      </c>
      <c r="E50" s="722">
        <v>34.380000000000003</v>
      </c>
    </row>
    <row r="51" spans="1:5">
      <c r="A51" t="s">
        <v>46</v>
      </c>
      <c r="B51" s="733" t="s">
        <v>47</v>
      </c>
      <c r="C51" s="705">
        <v>6.0900000000000003E-2</v>
      </c>
      <c r="D51" s="722">
        <v>0.67</v>
      </c>
      <c r="E51" s="722">
        <v>28.79</v>
      </c>
    </row>
    <row r="52" spans="1:5">
      <c r="A52" t="s">
        <v>260</v>
      </c>
      <c r="B52" s="733" t="s">
        <v>261</v>
      </c>
      <c r="C52" s="705">
        <v>5.6899999999999999E-2</v>
      </c>
      <c r="D52" s="722">
        <v>0.64</v>
      </c>
      <c r="E52" s="722">
        <v>34.880000000000003</v>
      </c>
    </row>
    <row r="53" spans="1:5" ht="13">
      <c r="B53" s="735" t="s">
        <v>342</v>
      </c>
      <c r="C53" s="736">
        <f>AVERAGE(C50:C52)</f>
        <v>6.7199999999999996E-2</v>
      </c>
      <c r="D53" s="737">
        <f>AVERAGE(D50:D52)</f>
        <v>0.69000000000000006</v>
      </c>
      <c r="E53" s="722"/>
    </row>
    <row r="54" spans="1:5" ht="13">
      <c r="B54" s="739"/>
      <c r="D54" s="722"/>
      <c r="E54" s="722"/>
    </row>
    <row r="55" spans="1:5" ht="13">
      <c r="A55" s="731" t="s">
        <v>179</v>
      </c>
      <c r="B55" s="733"/>
      <c r="D55" s="722"/>
      <c r="E55" s="722"/>
    </row>
    <row r="56" spans="1:5">
      <c r="A56" t="s">
        <v>262</v>
      </c>
      <c r="B56" s="733" t="s">
        <v>263</v>
      </c>
      <c r="C56" s="705">
        <v>4.4699999999999997E-2</v>
      </c>
      <c r="D56" s="722">
        <v>0.31</v>
      </c>
      <c r="E56" s="722">
        <v>54.49</v>
      </c>
    </row>
    <row r="57" spans="1:5">
      <c r="A57" t="s">
        <v>264</v>
      </c>
      <c r="B57" s="733" t="s">
        <v>265</v>
      </c>
      <c r="C57" s="705">
        <v>4.1300000000000003E-2</v>
      </c>
      <c r="D57" s="722">
        <v>0.42</v>
      </c>
      <c r="E57" s="722">
        <v>17.95</v>
      </c>
    </row>
    <row r="58" spans="1:5">
      <c r="A58" t="s">
        <v>266</v>
      </c>
      <c r="B58" s="733" t="s">
        <v>267</v>
      </c>
      <c r="C58" s="705">
        <v>5.5E-2</v>
      </c>
      <c r="D58" s="722">
        <v>0.43</v>
      </c>
      <c r="E58" s="722">
        <v>26.08</v>
      </c>
    </row>
    <row r="59" spans="1:5" ht="13">
      <c r="B59" s="735" t="s">
        <v>342</v>
      </c>
      <c r="C59" s="736">
        <f>AVERAGE(C56:C58)</f>
        <v>4.6999999999999993E-2</v>
      </c>
      <c r="D59" s="737">
        <f>AVERAGE(D56:D58)</f>
        <v>0.38666666666666666</v>
      </c>
      <c r="E59" s="722"/>
    </row>
    <row r="60" spans="1:5">
      <c r="E60" s="722"/>
    </row>
    <row r="61" spans="1:5">
      <c r="A61" t="s">
        <v>268</v>
      </c>
    </row>
    <row r="63" spans="1:5">
      <c r="A63" t="s">
        <v>284</v>
      </c>
      <c r="B63" s="745">
        <f>(C59+C53+C47+C41+C35+C29+C24+C18+C12+C6)/10</f>
        <v>4.0069999999999995E-2</v>
      </c>
    </row>
    <row r="64" spans="1:5">
      <c r="A64" t="s">
        <v>285</v>
      </c>
      <c r="B64" s="744">
        <f>(D59+D53+D47+D41+D35+D29+D24+D18+D12+D6)/10</f>
        <v>0.79833333333333323</v>
      </c>
    </row>
  </sheetData>
  <phoneticPr fontId="24" type="noConversion"/>
  <pageMargins left="0.75" right="0.75" top="0.25" bottom="0" header="0" footer="0.5"/>
  <pageSetup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O271"/>
  <sheetViews>
    <sheetView tabSelected="1" workbookViewId="0">
      <pane xSplit="2" ySplit="6" topLeftCell="C208" activePane="bottomRight" state="frozen"/>
      <selection pane="topRight"/>
      <selection pane="bottomLeft"/>
      <selection pane="bottomRight" activeCell="O237" sqref="O237"/>
    </sheetView>
  </sheetViews>
  <sheetFormatPr baseColWidth="10" defaultColWidth="8.83203125" defaultRowHeight="12"/>
  <cols>
    <col min="1" max="1" width="19.6640625" customWidth="1"/>
    <col min="2" max="2" width="6.33203125" customWidth="1"/>
    <col min="3" max="3" width="11" customWidth="1"/>
    <col min="4" max="4" width="17.33203125" customWidth="1"/>
    <col min="5" max="5" width="6" customWidth="1"/>
    <col min="6" max="8" width="3.6640625" customWidth="1"/>
    <col min="9" max="9" width="6.6640625" customWidth="1"/>
    <col min="10" max="10" width="5.33203125" customWidth="1"/>
    <col min="11" max="11" width="7.6640625" customWidth="1"/>
    <col min="12" max="12" width="6.5" customWidth="1"/>
    <col min="13" max="13" width="5.6640625" customWidth="1"/>
    <col min="14" max="16" width="8" customWidth="1"/>
    <col min="17" max="17" width="4.6640625" customWidth="1"/>
    <col min="18" max="18" width="12.6640625" customWidth="1"/>
    <col min="19" max="20" width="6.6640625" customWidth="1"/>
    <col min="21" max="22" width="6.33203125" customWidth="1"/>
    <col min="23" max="23" width="4.6640625" customWidth="1"/>
    <col min="24" max="29" width="5.6640625" customWidth="1"/>
    <col min="30" max="31" width="6.33203125" customWidth="1"/>
    <col min="32" max="32" width="7.33203125" customWidth="1"/>
    <col min="33" max="34" width="6.6640625" customWidth="1"/>
    <col min="35" max="36" width="5.6640625" customWidth="1"/>
    <col min="37" max="37" width="6.33203125" customWidth="1"/>
    <col min="38" max="41" width="5.33203125" customWidth="1"/>
    <col min="42" max="42" width="1.6640625" customWidth="1"/>
    <col min="43" max="54" width="6.6640625" customWidth="1"/>
    <col min="55" max="65" width="5.6640625" customWidth="1"/>
    <col min="66" max="67" width="6.6640625" customWidth="1"/>
  </cols>
  <sheetData>
    <row r="1" spans="1:67" ht="12.75" customHeight="1">
      <c r="A1" s="282" t="s">
        <v>559</v>
      </c>
      <c r="B1" s="70"/>
      <c r="C1" s="70"/>
      <c r="D1" s="250" t="s">
        <v>276</v>
      </c>
      <c r="E1" s="71" t="s">
        <v>275</v>
      </c>
      <c r="F1" s="71"/>
      <c r="G1" s="73"/>
      <c r="H1" s="71"/>
      <c r="I1" s="72"/>
      <c r="J1" s="72"/>
      <c r="K1" s="244"/>
      <c r="L1" s="198"/>
      <c r="M1" s="197"/>
      <c r="N1" s="198"/>
      <c r="O1" s="197"/>
      <c r="P1" s="199"/>
      <c r="Q1" s="199"/>
      <c r="R1" s="251"/>
      <c r="S1" s="69" t="s">
        <v>812</v>
      </c>
      <c r="T1" s="69"/>
      <c r="U1" s="285"/>
      <c r="V1" s="79"/>
      <c r="W1" s="120"/>
      <c r="X1" s="119"/>
      <c r="Y1" s="118" t="s">
        <v>327</v>
      </c>
      <c r="Z1" s="119"/>
      <c r="AA1" s="119"/>
      <c r="AB1" s="119"/>
      <c r="AC1" s="119"/>
      <c r="AD1" s="119"/>
      <c r="AE1" s="119"/>
      <c r="AF1" s="119"/>
      <c r="AG1" s="119"/>
      <c r="AH1" s="119"/>
      <c r="AI1" s="120"/>
      <c r="AJ1" s="121"/>
      <c r="AK1" s="254" t="s">
        <v>379</v>
      </c>
      <c r="AL1" s="255"/>
      <c r="AM1" s="255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1"/>
      <c r="BC1" s="301" t="s">
        <v>228</v>
      </c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1"/>
    </row>
    <row r="2" spans="1:67" ht="9.5" customHeight="1">
      <c r="A2" s="78" t="s">
        <v>606</v>
      </c>
      <c r="B2" s="2"/>
      <c r="C2" s="2"/>
      <c r="D2" s="243"/>
      <c r="E2" s="198"/>
      <c r="F2" s="198"/>
      <c r="G2" s="239"/>
      <c r="H2" s="239"/>
      <c r="I2" s="239"/>
      <c r="J2" s="244"/>
      <c r="K2" s="248" t="s">
        <v>326</v>
      </c>
      <c r="L2" s="198"/>
      <c r="M2" s="197"/>
      <c r="N2" s="198"/>
      <c r="O2" s="197"/>
      <c r="P2" s="199"/>
      <c r="Q2" s="7"/>
      <c r="R2" s="252"/>
      <c r="S2" s="139"/>
      <c r="T2" s="86"/>
      <c r="U2" s="86"/>
      <c r="V2" s="143" t="s">
        <v>582</v>
      </c>
      <c r="W2" s="143"/>
      <c r="X2" s="142" t="s">
        <v>674</v>
      </c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122"/>
      <c r="AJ2" s="123"/>
      <c r="AK2" s="256" t="s">
        <v>320</v>
      </c>
      <c r="AL2" s="257"/>
      <c r="AM2" s="257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3"/>
      <c r="BC2" s="256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3"/>
    </row>
    <row r="3" spans="1:67" ht="9.5" customHeight="1">
      <c r="A3" s="117"/>
      <c r="B3" s="238"/>
      <c r="C3" s="238"/>
      <c r="D3" s="245"/>
      <c r="E3" s="2"/>
      <c r="F3" s="2"/>
      <c r="G3" s="4"/>
      <c r="H3" s="4"/>
      <c r="I3" s="4"/>
      <c r="J3" s="246"/>
      <c r="K3" s="249" t="s">
        <v>711</v>
      </c>
      <c r="L3" s="3"/>
      <c r="M3" s="3"/>
      <c r="N3" s="3"/>
      <c r="O3" s="3"/>
      <c r="P3" s="3"/>
      <c r="Q3" s="1"/>
      <c r="R3" s="252"/>
      <c r="S3" s="139"/>
      <c r="T3" s="86"/>
      <c r="U3" s="86"/>
      <c r="V3" s="143"/>
      <c r="W3" s="143"/>
      <c r="X3" s="142" t="s">
        <v>583</v>
      </c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86"/>
      <c r="AJ3" s="141"/>
      <c r="AK3" s="117" t="s">
        <v>383</v>
      </c>
      <c r="AL3" s="258"/>
      <c r="AM3" s="258"/>
      <c r="AN3" s="122"/>
      <c r="AO3" s="122"/>
      <c r="AP3" s="122"/>
      <c r="AQ3" s="122"/>
      <c r="AR3" s="259"/>
      <c r="AS3" s="122"/>
      <c r="AT3" s="122"/>
      <c r="AU3" s="122"/>
      <c r="AV3" s="122"/>
      <c r="AW3" s="122"/>
      <c r="AX3" s="122"/>
      <c r="AY3" s="122"/>
      <c r="AZ3" s="122"/>
      <c r="BA3" s="122"/>
      <c r="BB3" s="123"/>
      <c r="BC3" s="30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3"/>
    </row>
    <row r="4" spans="1:67">
      <c r="A4" s="116" t="s">
        <v>369</v>
      </c>
      <c r="B4" s="3"/>
      <c r="C4" s="3"/>
      <c r="D4" s="247"/>
      <c r="E4" s="105"/>
      <c r="F4" s="105"/>
      <c r="G4" s="3"/>
      <c r="H4" s="3"/>
      <c r="I4" s="3"/>
      <c r="J4" s="1"/>
      <c r="K4" s="87" t="s">
        <v>763</v>
      </c>
      <c r="L4" s="53"/>
      <c r="M4" s="53"/>
      <c r="N4" s="53"/>
      <c r="O4" s="53"/>
      <c r="P4" s="54"/>
      <c r="Q4" s="19"/>
      <c r="R4" s="28"/>
      <c r="S4" s="207" t="s">
        <v>581</v>
      </c>
      <c r="T4" s="207"/>
      <c r="U4" s="286"/>
      <c r="V4" s="30"/>
      <c r="W4" s="30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30"/>
      <c r="AJ4" s="36"/>
      <c r="AK4" s="117" t="s">
        <v>322</v>
      </c>
      <c r="AL4" s="258"/>
      <c r="AM4" s="258"/>
      <c r="AN4" s="122"/>
      <c r="AO4" s="122"/>
      <c r="AP4" s="260" t="s">
        <v>205</v>
      </c>
      <c r="AQ4" s="122"/>
      <c r="AR4" s="260"/>
      <c r="AS4" s="122"/>
      <c r="AT4" s="122"/>
      <c r="AU4" s="122"/>
      <c r="AV4" s="122"/>
      <c r="AW4" s="122"/>
      <c r="AX4" s="122"/>
      <c r="AY4" s="122"/>
      <c r="AZ4" s="122"/>
      <c r="BA4" s="122"/>
      <c r="BB4" s="123"/>
      <c r="BC4" s="37">
        <v>2010</v>
      </c>
      <c r="BD4" s="114">
        <v>2009</v>
      </c>
      <c r="BE4" s="114">
        <v>2008</v>
      </c>
      <c r="BF4" s="114">
        <v>2007</v>
      </c>
      <c r="BG4" s="114">
        <v>2006</v>
      </c>
      <c r="BH4" s="114">
        <v>2005</v>
      </c>
      <c r="BI4" s="114">
        <v>2004</v>
      </c>
      <c r="BJ4" s="114">
        <v>2003</v>
      </c>
      <c r="BK4" s="114">
        <v>2002</v>
      </c>
      <c r="BL4" s="114">
        <v>2001</v>
      </c>
      <c r="BM4" s="38">
        <v>2000</v>
      </c>
      <c r="BN4" s="113" t="s">
        <v>312</v>
      </c>
      <c r="BO4" s="55"/>
    </row>
    <row r="5" spans="1:67">
      <c r="A5" s="10"/>
      <c r="B5" s="6"/>
      <c r="C5" s="5"/>
      <c r="D5" s="20"/>
      <c r="E5" s="240" t="s">
        <v>716</v>
      </c>
      <c r="F5" s="240"/>
      <c r="G5" s="241" t="s">
        <v>718</v>
      </c>
      <c r="H5" s="242"/>
      <c r="I5" s="297">
        <v>40753</v>
      </c>
      <c r="J5" s="38"/>
      <c r="K5" s="29" t="s">
        <v>661</v>
      </c>
      <c r="L5" s="36"/>
      <c r="M5" s="55" t="s">
        <v>608</v>
      </c>
      <c r="N5" s="5"/>
      <c r="O5" s="12" t="s">
        <v>607</v>
      </c>
      <c r="P5" s="28"/>
      <c r="Q5" s="28" t="s">
        <v>242</v>
      </c>
      <c r="R5" s="278" t="s">
        <v>415</v>
      </c>
      <c r="S5" s="291" t="s">
        <v>712</v>
      </c>
      <c r="T5" s="37" t="s">
        <v>808</v>
      </c>
      <c r="U5" s="55" t="s">
        <v>250</v>
      </c>
      <c r="V5" s="114" t="s">
        <v>807</v>
      </c>
      <c r="W5" s="113" t="s">
        <v>186</v>
      </c>
      <c r="X5" s="135" t="s">
        <v>807</v>
      </c>
      <c r="Y5" s="127" t="s">
        <v>785</v>
      </c>
      <c r="Z5" s="128" t="s">
        <v>807</v>
      </c>
      <c r="AA5" s="144" t="s">
        <v>673</v>
      </c>
      <c r="AB5" s="127" t="s">
        <v>810</v>
      </c>
      <c r="AC5" s="128" t="s">
        <v>811</v>
      </c>
      <c r="AD5" s="52" t="s">
        <v>194</v>
      </c>
      <c r="AE5" s="38" t="s">
        <v>385</v>
      </c>
      <c r="AF5" s="135" t="s">
        <v>642</v>
      </c>
      <c r="AG5" s="129" t="s">
        <v>813</v>
      </c>
      <c r="AH5" s="129" t="s">
        <v>813</v>
      </c>
      <c r="AI5" s="74" t="s">
        <v>384</v>
      </c>
      <c r="AJ5" s="52" t="s">
        <v>384</v>
      </c>
      <c r="AK5" s="261" t="s">
        <v>434</v>
      </c>
      <c r="AL5" s="224"/>
      <c r="AM5" s="224" t="s">
        <v>321</v>
      </c>
      <c r="AN5" s="224"/>
      <c r="AO5" s="225"/>
      <c r="AP5" s="262"/>
      <c r="AQ5" s="263" t="s">
        <v>337</v>
      </c>
      <c r="AR5" s="263"/>
      <c r="AS5" s="264"/>
      <c r="AT5" s="264"/>
      <c r="AU5" s="264"/>
      <c r="AV5" s="264"/>
      <c r="AW5" s="264"/>
      <c r="AX5" s="264"/>
      <c r="AY5" s="264"/>
      <c r="AZ5" s="264"/>
      <c r="BA5" s="264"/>
      <c r="BB5" s="265"/>
      <c r="BC5" s="39" t="s">
        <v>227</v>
      </c>
      <c r="BD5" s="12" t="s">
        <v>227</v>
      </c>
      <c r="BE5" s="12" t="s">
        <v>227</v>
      </c>
      <c r="BF5" s="12" t="s">
        <v>227</v>
      </c>
      <c r="BG5" s="12" t="s">
        <v>227</v>
      </c>
      <c r="BH5" s="12" t="s">
        <v>227</v>
      </c>
      <c r="BI5" s="12" t="s">
        <v>227</v>
      </c>
      <c r="BJ5" s="12" t="s">
        <v>227</v>
      </c>
      <c r="BK5" s="12" t="s">
        <v>227</v>
      </c>
      <c r="BL5" s="12" t="s">
        <v>227</v>
      </c>
      <c r="BM5" s="40" t="s">
        <v>227</v>
      </c>
      <c r="BN5" s="311" t="s">
        <v>313</v>
      </c>
      <c r="BO5" s="313" t="s">
        <v>315</v>
      </c>
    </row>
    <row r="6" spans="1:67" ht="12.75" customHeight="1">
      <c r="A6" s="29" t="s">
        <v>593</v>
      </c>
      <c r="B6" s="42" t="s">
        <v>594</v>
      </c>
      <c r="C6" s="42" t="s">
        <v>150</v>
      </c>
      <c r="D6" s="41" t="s">
        <v>766</v>
      </c>
      <c r="E6" s="98" t="s">
        <v>443</v>
      </c>
      <c r="F6" s="9" t="s">
        <v>444</v>
      </c>
      <c r="G6" s="8" t="s">
        <v>714</v>
      </c>
      <c r="H6" s="65" t="s">
        <v>715</v>
      </c>
      <c r="I6" s="41" t="s">
        <v>764</v>
      </c>
      <c r="J6" s="43" t="s">
        <v>765</v>
      </c>
      <c r="K6" s="41" t="s">
        <v>595</v>
      </c>
      <c r="L6" s="57" t="s">
        <v>596</v>
      </c>
      <c r="M6" s="56" t="s">
        <v>609</v>
      </c>
      <c r="N6" s="49" t="s">
        <v>597</v>
      </c>
      <c r="O6" s="57" t="s">
        <v>598</v>
      </c>
      <c r="P6" s="50" t="s">
        <v>599</v>
      </c>
      <c r="Q6" s="58" t="s">
        <v>243</v>
      </c>
      <c r="R6" s="36" t="s">
        <v>663</v>
      </c>
      <c r="S6" s="292" t="s">
        <v>713</v>
      </c>
      <c r="T6" s="66" t="s">
        <v>752</v>
      </c>
      <c r="U6" s="56" t="s">
        <v>249</v>
      </c>
      <c r="V6" s="42" t="s">
        <v>561</v>
      </c>
      <c r="W6" s="56" t="s">
        <v>187</v>
      </c>
      <c r="X6" s="136" t="s">
        <v>560</v>
      </c>
      <c r="Y6" s="130" t="s">
        <v>809</v>
      </c>
      <c r="Z6" s="154" t="s">
        <v>671</v>
      </c>
      <c r="AA6" s="155" t="s">
        <v>672</v>
      </c>
      <c r="AB6" s="130" t="s">
        <v>560</v>
      </c>
      <c r="AC6" s="126" t="s">
        <v>560</v>
      </c>
      <c r="AD6" s="43" t="s">
        <v>584</v>
      </c>
      <c r="AE6" s="43" t="s">
        <v>584</v>
      </c>
      <c r="AF6" s="268" t="s">
        <v>643</v>
      </c>
      <c r="AG6" s="126" t="s">
        <v>639</v>
      </c>
      <c r="AH6" s="126" t="s">
        <v>814</v>
      </c>
      <c r="AI6" s="41" t="s">
        <v>639</v>
      </c>
      <c r="AJ6" s="43" t="s">
        <v>814</v>
      </c>
      <c r="AK6" s="223" t="s">
        <v>377</v>
      </c>
      <c r="AL6" s="223" t="s">
        <v>432</v>
      </c>
      <c r="AM6" s="223" t="s">
        <v>433</v>
      </c>
      <c r="AN6" s="223" t="s">
        <v>616</v>
      </c>
      <c r="AO6" s="223" t="s">
        <v>615</v>
      </c>
      <c r="AP6" s="253" t="s">
        <v>817</v>
      </c>
      <c r="AQ6" s="223">
        <v>2010</v>
      </c>
      <c r="AR6" s="42">
        <v>2009</v>
      </c>
      <c r="AS6" s="42">
        <v>2008</v>
      </c>
      <c r="AT6" s="42">
        <v>2007</v>
      </c>
      <c r="AU6" s="42">
        <v>2006</v>
      </c>
      <c r="AV6" s="42">
        <v>2005</v>
      </c>
      <c r="AW6" s="42">
        <v>2004</v>
      </c>
      <c r="AX6" s="42">
        <v>2003</v>
      </c>
      <c r="AY6" s="42">
        <v>2002</v>
      </c>
      <c r="AZ6" s="42">
        <v>2001</v>
      </c>
      <c r="BA6" s="42">
        <v>2000</v>
      </c>
      <c r="BB6" s="43">
        <v>1999</v>
      </c>
      <c r="BC6" s="41">
        <v>2009</v>
      </c>
      <c r="BD6" s="42">
        <v>2008</v>
      </c>
      <c r="BE6" s="42">
        <v>2007</v>
      </c>
      <c r="BF6" s="42">
        <v>2006</v>
      </c>
      <c r="BG6" s="42">
        <v>2005</v>
      </c>
      <c r="BH6" s="42">
        <v>2004</v>
      </c>
      <c r="BI6" s="42">
        <v>2003</v>
      </c>
      <c r="BJ6" s="42">
        <v>2002</v>
      </c>
      <c r="BK6" s="42">
        <v>2001</v>
      </c>
      <c r="BL6" s="42">
        <v>2000</v>
      </c>
      <c r="BM6" s="43">
        <v>1999</v>
      </c>
      <c r="BN6" s="292" t="s">
        <v>314</v>
      </c>
      <c r="BO6" s="292" t="s">
        <v>316</v>
      </c>
    </row>
    <row r="7" spans="1:67">
      <c r="A7" s="10" t="s">
        <v>906</v>
      </c>
      <c r="B7" s="11" t="s">
        <v>907</v>
      </c>
      <c r="C7" s="19" t="s">
        <v>101</v>
      </c>
      <c r="D7" s="19" t="s">
        <v>460</v>
      </c>
      <c r="E7" s="100">
        <v>38</v>
      </c>
      <c r="F7" s="103">
        <v>52</v>
      </c>
      <c r="G7" s="39" t="s">
        <v>796</v>
      </c>
      <c r="H7" s="40" t="s">
        <v>796</v>
      </c>
      <c r="I7" s="147">
        <v>116.8</v>
      </c>
      <c r="J7" s="213">
        <f>(S7/I7)*100</f>
        <v>2.1575342465753424</v>
      </c>
      <c r="K7" s="14">
        <v>0.6</v>
      </c>
      <c r="L7" s="108">
        <v>0.63</v>
      </c>
      <c r="M7" s="15">
        <f>((L7/K7)-1)*100</f>
        <v>5.0000000000000044</v>
      </c>
      <c r="N7" s="16">
        <v>40520</v>
      </c>
      <c r="O7" s="17">
        <v>40522</v>
      </c>
      <c r="P7" s="18">
        <v>40532</v>
      </c>
      <c r="Q7" s="18" t="s">
        <v>9</v>
      </c>
      <c r="R7" s="11"/>
      <c r="S7" s="211">
        <f>L7*4</f>
        <v>2.52</v>
      </c>
      <c r="T7" s="222">
        <f>S7/X7*100</f>
        <v>44.210526315789473</v>
      </c>
      <c r="U7" s="288">
        <f>(I7/SQRT(22.5*X7*(I7/AA7))-1)*100</f>
        <v>67.753648394625387</v>
      </c>
      <c r="V7" s="47">
        <f>I7/X7</f>
        <v>20.491228070175438</v>
      </c>
      <c r="W7" s="266">
        <v>12</v>
      </c>
      <c r="X7" s="137">
        <v>5.7</v>
      </c>
      <c r="Y7" s="131">
        <v>1.48</v>
      </c>
      <c r="Z7" s="124">
        <v>1.62</v>
      </c>
      <c r="AA7" s="132">
        <v>3.09</v>
      </c>
      <c r="AB7" s="131">
        <v>7.48</v>
      </c>
      <c r="AC7" s="124">
        <v>8.14</v>
      </c>
      <c r="AD7" s="229">
        <f>(AC7/AB7-1)*100</f>
        <v>8.8235294117646959</v>
      </c>
      <c r="AE7" s="229">
        <f>(I7/AB7)/Y7</f>
        <v>10.550657609481139</v>
      </c>
      <c r="AF7" s="269">
        <v>12780</v>
      </c>
      <c r="AG7" s="124">
        <v>70.09</v>
      </c>
      <c r="AH7" s="124">
        <v>131.30000000000001</v>
      </c>
      <c r="AI7" s="181">
        <f>((I7-AG7)/AG7)*100</f>
        <v>66.642887715793961</v>
      </c>
      <c r="AJ7" s="149">
        <f>((I7-AH7)/AH7)*100</f>
        <v>-11.043412033511053</v>
      </c>
      <c r="AK7" s="236">
        <f>AN7/AO7</f>
        <v>1.6256938006026673</v>
      </c>
      <c r="AL7" s="226">
        <f>((AQ7/AR7)^(1/1)-1)*100</f>
        <v>2.5316455696202445</v>
      </c>
      <c r="AM7" s="227">
        <f>((AQ7/AT7)^(1/3)-1)*100</f>
        <v>2.9043665280804154</v>
      </c>
      <c r="AN7" s="227">
        <f>((AQ7/AV7)^(1/5)-1)*100</f>
        <v>17.17709249338597</v>
      </c>
      <c r="AO7" s="229">
        <f>((AQ7/BA7)^(1/10)-1)*100</f>
        <v>10.566007256113163</v>
      </c>
      <c r="AP7" s="216"/>
      <c r="AQ7" s="108">
        <v>2.4300000000000002</v>
      </c>
      <c r="AR7" s="14">
        <v>2.37</v>
      </c>
      <c r="AS7" s="14">
        <v>2.33</v>
      </c>
      <c r="AT7" s="14">
        <v>2.23</v>
      </c>
      <c r="AU7" s="14">
        <v>1.94</v>
      </c>
      <c r="AV7" s="14">
        <v>1.1000000000000001</v>
      </c>
      <c r="AW7" s="14">
        <v>1.05</v>
      </c>
      <c r="AX7" s="14">
        <v>1.01</v>
      </c>
      <c r="AY7" s="14">
        <v>0.97</v>
      </c>
      <c r="AZ7" s="14">
        <v>0.93</v>
      </c>
      <c r="BA7" s="14">
        <v>0.89</v>
      </c>
      <c r="BB7" s="186">
        <v>0.85</v>
      </c>
      <c r="BC7" s="298">
        <f t="shared" ref="BC7:BM8" si="0">((AQ7/AR7)-1)*100</f>
        <v>2.5316455696202445</v>
      </c>
      <c r="BD7" s="299">
        <f t="shared" si="0"/>
        <v>1.7167381974249052</v>
      </c>
      <c r="BE7" s="299">
        <f t="shared" si="0"/>
        <v>4.484304932735439</v>
      </c>
      <c r="BF7" s="299">
        <f t="shared" si="0"/>
        <v>14.948453608247414</v>
      </c>
      <c r="BG7" s="299">
        <f t="shared" si="0"/>
        <v>76.363636363636346</v>
      </c>
      <c r="BH7" s="299">
        <f t="shared" si="0"/>
        <v>4.7619047619047672</v>
      </c>
      <c r="BI7" s="299">
        <f t="shared" si="0"/>
        <v>3.9603960396039639</v>
      </c>
      <c r="BJ7" s="299">
        <f t="shared" si="0"/>
        <v>4.1237113402061931</v>
      </c>
      <c r="BK7" s="299">
        <f t="shared" si="0"/>
        <v>4.3010752688172005</v>
      </c>
      <c r="BL7" s="299">
        <f t="shared" si="0"/>
        <v>4.4943820224719211</v>
      </c>
      <c r="BM7" s="163">
        <f t="shared" si="0"/>
        <v>4.705882352941182</v>
      </c>
      <c r="BN7" s="312">
        <f>AVERAGE(BC7:BM7)</f>
        <v>11.490193677964509</v>
      </c>
      <c r="BO7" s="109">
        <f>SQRT(AVERAGE((BC7-$BN7)^2,(BD7-$BN7)^2,(BE7-$BN7)^2,(BF7-$BN7)^2,(BG7-$BN7)^2,(BH7-$BN7)^2,(BI7-$BN7)^2,(BJ7-$BN7)^2,(BK7-$BN7)^2,(BL7-$BN7)^2,(BM7-$BN7)^2))</f>
        <v>20.776442279235674</v>
      </c>
    </row>
    <row r="8" spans="1:67" ht="11.25" customHeight="1">
      <c r="A8" s="20" t="s">
        <v>682</v>
      </c>
      <c r="B8" s="21" t="s">
        <v>437</v>
      </c>
      <c r="C8" s="28" t="s">
        <v>101</v>
      </c>
      <c r="D8" s="28" t="s">
        <v>386</v>
      </c>
      <c r="E8" s="101">
        <v>55</v>
      </c>
      <c r="F8" s="104">
        <v>5</v>
      </c>
      <c r="G8" s="39" t="s">
        <v>660</v>
      </c>
      <c r="H8" s="40" t="s">
        <v>660</v>
      </c>
      <c r="I8" s="124">
        <v>53.16</v>
      </c>
      <c r="J8" s="214">
        <f>(S8/I8)*100</f>
        <v>3.3860045146726865</v>
      </c>
      <c r="K8" s="23">
        <v>0.41</v>
      </c>
      <c r="L8" s="107">
        <v>0.45</v>
      </c>
      <c r="M8" s="24">
        <f>((L8/K8)-1)*100</f>
        <v>9.7560975609756184</v>
      </c>
      <c r="N8" s="25">
        <v>40611</v>
      </c>
      <c r="O8" s="26">
        <v>40613</v>
      </c>
      <c r="P8" s="27">
        <v>40634</v>
      </c>
      <c r="Q8" s="27" t="s">
        <v>245</v>
      </c>
      <c r="R8" s="21"/>
      <c r="S8" s="211">
        <f>L8*4</f>
        <v>1.8</v>
      </c>
      <c r="T8" s="221">
        <f>S8/X8*100</f>
        <v>53.892215568862277</v>
      </c>
      <c r="U8" s="288">
        <f>(I8/SQRT(22.5*X8*(I8/AA8))-1)*100</f>
        <v>42.484932844930469</v>
      </c>
      <c r="V8" s="47">
        <f>I8/X8</f>
        <v>15.916167664670658</v>
      </c>
      <c r="W8" s="266">
        <v>12</v>
      </c>
      <c r="X8" s="137">
        <v>3.34</v>
      </c>
      <c r="Y8" s="131">
        <v>1.37</v>
      </c>
      <c r="Z8" s="124">
        <v>0.7</v>
      </c>
      <c r="AA8" s="132">
        <v>2.87</v>
      </c>
      <c r="AB8" s="131">
        <v>3.49</v>
      </c>
      <c r="AC8" s="124">
        <v>3.81</v>
      </c>
      <c r="AD8" s="229">
        <f>(AC8/AB8-1)*100</f>
        <v>9.169054441260748</v>
      </c>
      <c r="AE8" s="229">
        <f>(I8/AB8)/Y8</f>
        <v>11.118315102587161</v>
      </c>
      <c r="AF8" s="269">
        <v>8360</v>
      </c>
      <c r="AG8" s="124">
        <v>41.6</v>
      </c>
      <c r="AH8" s="124">
        <v>57.66</v>
      </c>
      <c r="AI8" s="181">
        <f>((I8-AG8)/AG8)*100</f>
        <v>27.788461538461529</v>
      </c>
      <c r="AJ8" s="149">
        <f>((I8-AH8)/AH8)*100</f>
        <v>-7.8043704474505731</v>
      </c>
      <c r="AK8" s="236">
        <f>AN8/AO8</f>
        <v>1.3636020752115832</v>
      </c>
      <c r="AL8" s="226">
        <f>((AQ8/AR8)^(1/1)-1)*100</f>
        <v>2.5157232704402288</v>
      </c>
      <c r="AM8" s="227">
        <f>((AQ8/AT8)^(1/3)-1)*100</f>
        <v>4.3993171159373068</v>
      </c>
      <c r="AN8" s="227">
        <f>((AQ8/AV8)^(1/5)-1)*100</f>
        <v>5.6643484341678763</v>
      </c>
      <c r="AO8" s="229">
        <f>((AQ8/BA8)^(1/10)-1)*100</f>
        <v>4.1539599690686657</v>
      </c>
      <c r="AP8" s="217"/>
      <c r="AQ8" s="107">
        <v>1.63</v>
      </c>
      <c r="AR8" s="23">
        <v>1.59</v>
      </c>
      <c r="AS8" s="23">
        <v>1.5349999999999999</v>
      </c>
      <c r="AT8" s="23">
        <v>1.4325000000000001</v>
      </c>
      <c r="AU8" s="23">
        <v>1.325</v>
      </c>
      <c r="AV8" s="23">
        <v>1.2375</v>
      </c>
      <c r="AW8" s="23">
        <v>1.1950000000000001</v>
      </c>
      <c r="AX8" s="23">
        <v>1.175</v>
      </c>
      <c r="AY8" s="23">
        <v>1.155</v>
      </c>
      <c r="AZ8" s="23">
        <v>1.1299999999999999</v>
      </c>
      <c r="BA8" s="23">
        <v>1.085</v>
      </c>
      <c r="BB8" s="92">
        <v>1.03</v>
      </c>
      <c r="BC8" s="204">
        <f t="shared" si="0"/>
        <v>2.5157232704402288</v>
      </c>
      <c r="BD8" s="164">
        <f t="shared" si="0"/>
        <v>3.5830618892508159</v>
      </c>
      <c r="BE8" s="164">
        <f t="shared" si="0"/>
        <v>7.1553228621291209</v>
      </c>
      <c r="BF8" s="164">
        <f t="shared" si="0"/>
        <v>8.1132075471698215</v>
      </c>
      <c r="BG8" s="164">
        <f t="shared" si="0"/>
        <v>7.0707070707070718</v>
      </c>
      <c r="BH8" s="164">
        <f t="shared" si="0"/>
        <v>3.5564853556485421</v>
      </c>
      <c r="BI8" s="164">
        <f t="shared" si="0"/>
        <v>1.7021276595744705</v>
      </c>
      <c r="BJ8" s="164">
        <f t="shared" si="0"/>
        <v>1.7316017316017396</v>
      </c>
      <c r="BK8" s="164">
        <f t="shared" si="0"/>
        <v>2.212389380530988</v>
      </c>
      <c r="BL8" s="164">
        <f t="shared" si="0"/>
        <v>4.1474654377880116</v>
      </c>
      <c r="BM8" s="165">
        <f t="shared" si="0"/>
        <v>5.3398058252427161</v>
      </c>
      <c r="BN8" s="312">
        <f>AVERAGE(BC8:BM8)</f>
        <v>4.2843543663712298</v>
      </c>
      <c r="BO8" s="312">
        <f>SQRT(AVERAGE((BC8-$BN8)^2,(BD8-$BN8)^2,(BE8-$BN8)^2,(BF8-$BN8)^2,(BG8-$BN8)^2,(BH8-$BN8)^2,(BI8-$BN8)^2,(BJ8-$BN8)^2,(BK8-$BN8)^2,(BL8-$BN8)^2,(BM8-$BN8)^2))</f>
        <v>2.2038436384149658</v>
      </c>
    </row>
    <row r="9" spans="1:67">
      <c r="A9" s="20" t="s">
        <v>317</v>
      </c>
      <c r="B9" s="21" t="s">
        <v>318</v>
      </c>
      <c r="C9" s="28" t="s">
        <v>101</v>
      </c>
      <c r="D9" s="28" t="s">
        <v>777</v>
      </c>
      <c r="E9" s="101">
        <v>16</v>
      </c>
      <c r="F9" s="104">
        <v>162</v>
      </c>
      <c r="G9" s="39" t="s">
        <v>717</v>
      </c>
      <c r="H9" s="40" t="s">
        <v>717</v>
      </c>
      <c r="I9" s="124">
        <v>36.19</v>
      </c>
      <c r="J9" s="294">
        <v>0.88422216081790606</v>
      </c>
      <c r="K9" s="425">
        <v>7.0000000000000007E-2</v>
      </c>
      <c r="L9" s="385">
        <v>0.08</v>
      </c>
      <c r="M9" s="214">
        <v>14.285714285714281</v>
      </c>
      <c r="N9" s="25">
        <v>40472</v>
      </c>
      <c r="O9" s="26">
        <v>40476</v>
      </c>
      <c r="P9" s="27">
        <v>40490</v>
      </c>
      <c r="Q9" s="27" t="s">
        <v>449</v>
      </c>
      <c r="R9" s="21"/>
      <c r="S9" s="211">
        <v>0.32</v>
      </c>
      <c r="T9" s="221">
        <v>13.223140495867769</v>
      </c>
      <c r="U9" s="332">
        <v>19.818043868040327</v>
      </c>
      <c r="V9" s="47">
        <v>14.954545454545451</v>
      </c>
      <c r="W9" s="333">
        <v>9</v>
      </c>
      <c r="X9" s="137">
        <v>2.42</v>
      </c>
      <c r="Y9" s="131">
        <v>1.0900000000000001</v>
      </c>
      <c r="Z9" s="353">
        <v>1.22</v>
      </c>
      <c r="AA9" s="132">
        <v>2.16</v>
      </c>
      <c r="AB9" s="131">
        <v>2.46</v>
      </c>
      <c r="AC9" s="353">
        <v>2.73</v>
      </c>
      <c r="AD9" s="335">
        <v>10.975609756097571</v>
      </c>
      <c r="AE9" s="335">
        <v>13.496680838368015</v>
      </c>
      <c r="AF9" s="354">
        <v>1070</v>
      </c>
      <c r="AG9" s="353">
        <v>30.87</v>
      </c>
      <c r="AH9" s="353">
        <v>41.08</v>
      </c>
      <c r="AI9" s="355">
        <v>17.233560090702937</v>
      </c>
      <c r="AJ9" s="356">
        <v>-11.903602726387541</v>
      </c>
      <c r="AK9" s="357">
        <v>0.81277993919958702</v>
      </c>
      <c r="AL9" s="339">
        <v>9.4339622641509422</v>
      </c>
      <c r="AM9" s="340">
        <v>8.8274600686327975</v>
      </c>
      <c r="AN9" s="340">
        <v>9.4070363507941206</v>
      </c>
      <c r="AO9" s="335">
        <v>11.573903214267343</v>
      </c>
      <c r="AP9" s="358"/>
      <c r="AQ9" s="402">
        <v>0.28999999999999998</v>
      </c>
      <c r="AR9" s="427">
        <v>0.26500000000000001</v>
      </c>
      <c r="AS9" s="360">
        <v>0.245</v>
      </c>
      <c r="AT9" s="360">
        <v>0.22500000000000001</v>
      </c>
      <c r="AU9" s="360">
        <v>0.20499999999999999</v>
      </c>
      <c r="AV9" s="360">
        <v>0.185</v>
      </c>
      <c r="AW9" s="360">
        <v>0.16500000000000001</v>
      </c>
      <c r="AX9" s="360">
        <v>0.124</v>
      </c>
      <c r="AY9" s="360">
        <v>0.106</v>
      </c>
      <c r="AZ9" s="360">
        <v>0.10100000000000001</v>
      </c>
      <c r="BA9" s="360">
        <v>9.7000000000000003E-2</v>
      </c>
      <c r="BB9" s="366">
        <v>9.1499999999999998E-2</v>
      </c>
      <c r="BC9" s="363">
        <v>9.4339622641509422</v>
      </c>
      <c r="BD9" s="364">
        <v>8.163265306122458</v>
      </c>
      <c r="BE9" s="364">
        <v>8.8888888888888786</v>
      </c>
      <c r="BF9" s="364">
        <v>9.7560975609756202</v>
      </c>
      <c r="BG9" s="364">
        <v>10.810810810810811</v>
      </c>
      <c r="BH9" s="364">
        <v>12.121212121212107</v>
      </c>
      <c r="BI9" s="364">
        <v>33.06451612903227</v>
      </c>
      <c r="BJ9" s="364">
        <v>16.981132075471699</v>
      </c>
      <c r="BK9" s="364">
        <v>4.9504950495049327</v>
      </c>
      <c r="BL9" s="364">
        <v>4.1237113402061913</v>
      </c>
      <c r="BM9" s="365">
        <v>6.0109289617486406</v>
      </c>
      <c r="BN9" s="349">
        <v>11.300456409829513</v>
      </c>
      <c r="BO9" s="349">
        <v>7.676356939594978</v>
      </c>
    </row>
    <row r="10" spans="1:67">
      <c r="A10" s="20" t="s">
        <v>557</v>
      </c>
      <c r="B10" s="21" t="s">
        <v>558</v>
      </c>
      <c r="C10" s="28" t="s">
        <v>101</v>
      </c>
      <c r="D10" s="28" t="s">
        <v>462</v>
      </c>
      <c r="E10" s="101">
        <v>29</v>
      </c>
      <c r="F10" s="104">
        <v>83</v>
      </c>
      <c r="G10" s="59" t="s">
        <v>717</v>
      </c>
      <c r="H10" s="51" t="s">
        <v>717</v>
      </c>
      <c r="I10" s="124">
        <v>23.16</v>
      </c>
      <c r="J10" s="214">
        <f>(S10/I10)*100</f>
        <v>2.7633851468048358</v>
      </c>
      <c r="K10" s="427">
        <v>0.15</v>
      </c>
      <c r="L10" s="402">
        <v>0.16</v>
      </c>
      <c r="M10" s="24">
        <f>((L10/K10)-1)*100</f>
        <v>6.6666666666666652</v>
      </c>
      <c r="N10" s="62">
        <v>40325</v>
      </c>
      <c r="O10" s="63">
        <v>40330</v>
      </c>
      <c r="P10" s="64">
        <v>40360</v>
      </c>
      <c r="Q10" s="27" t="s">
        <v>245</v>
      </c>
      <c r="R10" s="21"/>
      <c r="S10" s="211">
        <f>L10*4</f>
        <v>0.64</v>
      </c>
      <c r="T10" s="221">
        <f>S10/X10*100</f>
        <v>55.652173913043477</v>
      </c>
      <c r="U10" s="288">
        <f>(I10/SQRT(22.5*X10*(I10/AA10))-1)*100</f>
        <v>16.640908129503874</v>
      </c>
      <c r="V10" s="47">
        <f>I10/X10</f>
        <v>20.139130434782611</v>
      </c>
      <c r="W10" s="333">
        <v>12</v>
      </c>
      <c r="X10" s="137">
        <v>1.1499999999999999</v>
      </c>
      <c r="Y10" s="131" t="s">
        <v>762</v>
      </c>
      <c r="Z10" s="353">
        <v>1.1399999999999999</v>
      </c>
      <c r="AA10" s="132">
        <v>1.52</v>
      </c>
      <c r="AB10" s="131" t="s">
        <v>762</v>
      </c>
      <c r="AC10" s="124" t="s">
        <v>762</v>
      </c>
      <c r="AD10" s="229" t="s">
        <v>664</v>
      </c>
      <c r="AE10" s="229" t="s">
        <v>664</v>
      </c>
      <c r="AF10" s="205">
        <v>263</v>
      </c>
      <c r="AG10" s="353">
        <v>22.25</v>
      </c>
      <c r="AH10" s="353">
        <v>26.8</v>
      </c>
      <c r="AI10" s="181">
        <f>((I10-AG10)/AG10)*100</f>
        <v>4.0898876404494393</v>
      </c>
      <c r="AJ10" s="149">
        <f>((I10-AH10)/AH10)*100</f>
        <v>-13.582089552238807</v>
      </c>
      <c r="AK10" s="357">
        <f>AN10/AO10</f>
        <v>1.2414875618824956</v>
      </c>
      <c r="AL10" s="226">
        <f>((AQ10/AR10)^(1/1)-1)*100</f>
        <v>6.8965517241379448</v>
      </c>
      <c r="AM10" s="438">
        <f>((AQ10/AT10)^(1/3)-1)*100</f>
        <v>15.729452726293779</v>
      </c>
      <c r="AN10" s="438">
        <f>((AQ10/AV10)^(1/5)-1)*100</f>
        <v>19.91964554448078</v>
      </c>
      <c r="AO10" s="229">
        <f>((AQ10/BA10)^(1/10)-1)*100</f>
        <v>16.044981968467063</v>
      </c>
      <c r="AP10" s="358"/>
      <c r="AQ10" s="402">
        <v>0.62</v>
      </c>
      <c r="AR10" s="427">
        <v>0.57999999999999996</v>
      </c>
      <c r="AS10" s="427">
        <v>0.5</v>
      </c>
      <c r="AT10" s="427">
        <v>0.4</v>
      </c>
      <c r="AU10" s="427">
        <v>0.34</v>
      </c>
      <c r="AV10" s="427">
        <v>0.25</v>
      </c>
      <c r="AW10" s="427">
        <v>0.21</v>
      </c>
      <c r="AX10" s="427">
        <v>0.18</v>
      </c>
      <c r="AY10" s="427">
        <v>0.16667000000000001</v>
      </c>
      <c r="AZ10" s="427">
        <v>0.15332999999999999</v>
      </c>
      <c r="BA10" s="427">
        <v>0.14000000000000001</v>
      </c>
      <c r="BB10" s="366">
        <v>0.12667</v>
      </c>
      <c r="BC10" s="204">
        <f t="shared" ref="BC10:BM11" si="1">((AQ10/AR10)-1)*100</f>
        <v>6.8965517241379448</v>
      </c>
      <c r="BD10" s="164">
        <f t="shared" si="1"/>
        <v>15.999999999999993</v>
      </c>
      <c r="BE10" s="164">
        <f t="shared" si="1"/>
        <v>25</v>
      </c>
      <c r="BF10" s="164">
        <f t="shared" si="1"/>
        <v>17.647058823529417</v>
      </c>
      <c r="BG10" s="164">
        <f t="shared" si="1"/>
        <v>36.000000000000007</v>
      </c>
      <c r="BH10" s="164">
        <f t="shared" si="1"/>
        <v>19.047619047619047</v>
      </c>
      <c r="BI10" s="164">
        <f t="shared" si="1"/>
        <v>16.666666666666675</v>
      </c>
      <c r="BJ10" s="164">
        <f t="shared" si="1"/>
        <v>7.9978400431991226</v>
      </c>
      <c r="BK10" s="164">
        <f t="shared" si="1"/>
        <v>8.7001891345464202</v>
      </c>
      <c r="BL10" s="164">
        <f t="shared" si="1"/>
        <v>9.5214285714285474</v>
      </c>
      <c r="BM10" s="165">
        <f t="shared" si="1"/>
        <v>10.523407278755826</v>
      </c>
      <c r="BN10" s="312">
        <f>AVERAGE(BC10:BM10)</f>
        <v>15.818251026352998</v>
      </c>
      <c r="BO10" s="312">
        <f>SQRT(AVERAGE((BC10-$BN10)^2,(BD10-$BN10)^2,(BE10-$BN10)^2,(BF10-$BN10)^2,(BG10-$BN10)^2,(BH10-$BN10)^2,(BI10-$BN10)^2,(BJ10-$BN10)^2,(BK10-$BN10)^2,(BL10-$BN10)^2,(BM10-$BN10)^2))</f>
        <v>8.3407073944316057</v>
      </c>
    </row>
    <row r="11" spans="1:67" ht="11.25" customHeight="1">
      <c r="A11" s="29" t="s">
        <v>832</v>
      </c>
      <c r="B11" s="31" t="s">
        <v>833</v>
      </c>
      <c r="C11" s="36" t="s">
        <v>101</v>
      </c>
      <c r="D11" s="36" t="s">
        <v>223</v>
      </c>
      <c r="E11" s="102">
        <v>39</v>
      </c>
      <c r="F11" s="104">
        <v>42</v>
      </c>
      <c r="G11" s="59" t="s">
        <v>717</v>
      </c>
      <c r="H11" s="51" t="s">
        <v>717</v>
      </c>
      <c r="I11" s="125">
        <v>21.7</v>
      </c>
      <c r="J11" s="215">
        <f>(S11/I11)*100</f>
        <v>4.9769585253456228</v>
      </c>
      <c r="K11" s="378">
        <v>0.26</v>
      </c>
      <c r="L11" s="367">
        <v>0.27</v>
      </c>
      <c r="M11" s="34">
        <f>((L11/K11)-1)*100</f>
        <v>3.8461538461538547</v>
      </c>
      <c r="N11" s="328">
        <v>40434</v>
      </c>
      <c r="O11" s="322">
        <v>40436</v>
      </c>
      <c r="P11" s="323">
        <v>40466</v>
      </c>
      <c r="Q11" s="35" t="s">
        <v>13</v>
      </c>
      <c r="R11" s="1097"/>
      <c r="S11" s="171">
        <f>L11*4</f>
        <v>1.08</v>
      </c>
      <c r="T11" s="221">
        <f>S11/X11*100</f>
        <v>93.103448275862078</v>
      </c>
      <c r="U11" s="332">
        <f>(I11/SQRT(22.5*X11*(I11/AA11))-1)*100</f>
        <v>34.937192712059527</v>
      </c>
      <c r="V11" s="47">
        <f>I11/X11</f>
        <v>18.706896551724139</v>
      </c>
      <c r="W11" s="369">
        <v>12</v>
      </c>
      <c r="X11" s="137">
        <v>1.1599999999999999</v>
      </c>
      <c r="Y11" s="131">
        <v>1.06</v>
      </c>
      <c r="Z11" s="353">
        <v>0.92</v>
      </c>
      <c r="AA11" s="132">
        <v>2.19</v>
      </c>
      <c r="AB11" s="131">
        <v>1.39</v>
      </c>
      <c r="AC11" s="353">
        <v>1.72</v>
      </c>
      <c r="AD11" s="335">
        <f>(AC11/AB11-1)*100</f>
        <v>23.741007194244613</v>
      </c>
      <c r="AE11" s="335">
        <f>(I11/AB11)/Y11</f>
        <v>14.727840369214062</v>
      </c>
      <c r="AF11" s="354">
        <v>3100</v>
      </c>
      <c r="AG11" s="353">
        <v>18.829999999999998</v>
      </c>
      <c r="AH11" s="353">
        <v>26.95</v>
      </c>
      <c r="AI11" s="355">
        <f>((I11-AG11)/AG11)*100</f>
        <v>15.24163568773235</v>
      </c>
      <c r="AJ11" s="356">
        <f>((I11-AH11)/AH11)*100</f>
        <v>-19.480519480519483</v>
      </c>
      <c r="AK11" s="374">
        <f>AN11/AO11</f>
        <v>1.0967031567855632</v>
      </c>
      <c r="AL11" s="339">
        <f>((AQ11/AR11)^(1/1)-1)*100</f>
        <v>3.9603960396039639</v>
      </c>
      <c r="AM11" s="438">
        <f>((AQ11/AT11)^(1/3)-1)*100</f>
        <v>14.471424255333186</v>
      </c>
      <c r="AN11" s="438">
        <f>((AQ11/AV11)^(1/5)-1)*100</f>
        <v>11.111630819510987</v>
      </c>
      <c r="AO11" s="335">
        <f>((AQ11/BA11)^(1/10)-1)*100</f>
        <v>10.131849033861794</v>
      </c>
      <c r="AP11" s="375"/>
      <c r="AQ11" s="367">
        <v>1.05</v>
      </c>
      <c r="AR11" s="378">
        <v>1.01</v>
      </c>
      <c r="AS11" s="378">
        <v>1</v>
      </c>
      <c r="AT11" s="378">
        <v>0.7</v>
      </c>
      <c r="AU11" s="378">
        <v>0.68</v>
      </c>
      <c r="AV11" s="378">
        <v>0.62</v>
      </c>
      <c r="AW11" s="378">
        <v>0.56999999999999995</v>
      </c>
      <c r="AX11" s="378">
        <v>0.53</v>
      </c>
      <c r="AY11" s="378">
        <v>0.49</v>
      </c>
      <c r="AZ11" s="378">
        <v>0.47</v>
      </c>
      <c r="BA11" s="378">
        <v>0.4</v>
      </c>
      <c r="BB11" s="398">
        <v>0.35</v>
      </c>
      <c r="BC11" s="363">
        <f t="shared" si="1"/>
        <v>3.9603960396039639</v>
      </c>
      <c r="BD11" s="445">
        <f t="shared" si="1"/>
        <v>1.0000000000000009</v>
      </c>
      <c r="BE11" s="445">
        <f t="shared" si="1"/>
        <v>42.857142857142861</v>
      </c>
      <c r="BF11" s="445">
        <f t="shared" si="1"/>
        <v>2.9411764705882248</v>
      </c>
      <c r="BG11" s="445">
        <f t="shared" si="1"/>
        <v>9.6774193548387224</v>
      </c>
      <c r="BH11" s="445">
        <f t="shared" si="1"/>
        <v>8.7719298245614077</v>
      </c>
      <c r="BI11" s="445">
        <f t="shared" si="1"/>
        <v>7.5471698113207308</v>
      </c>
      <c r="BJ11" s="445">
        <f t="shared" si="1"/>
        <v>8.163265306122458</v>
      </c>
      <c r="BK11" s="445">
        <f t="shared" si="1"/>
        <v>4.2553191489361764</v>
      </c>
      <c r="BL11" s="445">
        <f t="shared" si="1"/>
        <v>17.499999999999982</v>
      </c>
      <c r="BM11" s="365">
        <f t="shared" si="1"/>
        <v>14.285714285714302</v>
      </c>
      <c r="BN11" s="349">
        <f>AVERAGE(BC11:BM11)</f>
        <v>10.996321190802622</v>
      </c>
      <c r="BO11" s="349">
        <f>SQRT(AVERAGE((BC11-$BN11)^2,(BD11-$BN11)^2,(BE11-$BN11)^2,(BF11-$BN11)^2,(BG11-$BN11)^2,(BH11-$BN11)^2,(BI11-$BN11)^2,(BJ11-$BN11)^2,(BK11-$BN11)^2,(BL11-$BN11)^2,(BM11-$BN11)^2))</f>
        <v>11.097081177264654</v>
      </c>
    </row>
    <row r="12" spans="1:67">
      <c r="A12" s="10" t="s">
        <v>783</v>
      </c>
      <c r="B12" s="11" t="s">
        <v>784</v>
      </c>
      <c r="C12" s="19" t="s">
        <v>101</v>
      </c>
      <c r="D12" s="19" t="s">
        <v>756</v>
      </c>
      <c r="E12" s="100">
        <v>18</v>
      </c>
      <c r="F12" s="104">
        <v>138</v>
      </c>
      <c r="G12" s="37" t="s">
        <v>717</v>
      </c>
      <c r="H12" s="38" t="s">
        <v>717</v>
      </c>
      <c r="I12" s="279">
        <v>34.43</v>
      </c>
      <c r="J12" s="213">
        <v>3.6015103107754873</v>
      </c>
      <c r="K12" s="343">
        <v>0.28999999999999998</v>
      </c>
      <c r="L12" s="409">
        <v>0.31</v>
      </c>
      <c r="M12" s="213">
        <v>6.8965517241379448</v>
      </c>
      <c r="N12" s="16">
        <v>40591</v>
      </c>
      <c r="O12" s="17">
        <v>40596</v>
      </c>
      <c r="P12" s="18">
        <v>40617</v>
      </c>
      <c r="Q12" s="27" t="s">
        <v>8</v>
      </c>
      <c r="R12" s="11"/>
      <c r="S12" s="211">
        <v>1.24</v>
      </c>
      <c r="T12" s="222">
        <v>100.81300813008127</v>
      </c>
      <c r="U12" s="380">
        <v>35.692409481763448</v>
      </c>
      <c r="V12" s="46">
        <v>27.991869918699191</v>
      </c>
      <c r="W12" s="266">
        <v>12</v>
      </c>
      <c r="X12" s="145">
        <v>1.23</v>
      </c>
      <c r="Y12" s="146">
        <v>1.58</v>
      </c>
      <c r="Z12" s="147">
        <v>2.19</v>
      </c>
      <c r="AA12" s="148">
        <v>1.48</v>
      </c>
      <c r="AB12" s="146">
        <v>1.99</v>
      </c>
      <c r="AC12" s="147">
        <v>2.5099999999999998</v>
      </c>
      <c r="AD12" s="334">
        <v>26.130653266331638</v>
      </c>
      <c r="AE12" s="381">
        <v>10.950321226385091</v>
      </c>
      <c r="AF12" s="396">
        <v>28770</v>
      </c>
      <c r="AG12" s="147">
        <v>33.64</v>
      </c>
      <c r="AH12" s="147">
        <v>42.15</v>
      </c>
      <c r="AI12" s="336">
        <v>2.3483947681331729</v>
      </c>
      <c r="AJ12" s="337">
        <v>-18.315539739027276</v>
      </c>
      <c r="AK12" s="236">
        <v>1.476432609784883</v>
      </c>
      <c r="AL12" s="382">
        <v>3.5714285714285587</v>
      </c>
      <c r="AM12" s="383">
        <v>5.7817232931734805</v>
      </c>
      <c r="AN12" s="383">
        <v>7.9856830209542817</v>
      </c>
      <c r="AO12" s="334">
        <v>5.408769061337515</v>
      </c>
      <c r="AP12" s="217"/>
      <c r="AQ12" s="107">
        <v>1.1599999999999999</v>
      </c>
      <c r="AR12" s="23">
        <v>1.1200000000000001</v>
      </c>
      <c r="AS12" s="23">
        <v>1.08</v>
      </c>
      <c r="AT12" s="23">
        <v>0.98</v>
      </c>
      <c r="AU12" s="23">
        <v>0.88</v>
      </c>
      <c r="AV12" s="23">
        <v>0.79</v>
      </c>
      <c r="AW12" s="23">
        <v>0.755</v>
      </c>
      <c r="AX12" s="23">
        <v>0.72499999999999998</v>
      </c>
      <c r="AY12" s="23">
        <v>0.70499999999999996</v>
      </c>
      <c r="AZ12" s="442">
        <v>0.7</v>
      </c>
      <c r="BA12" s="23">
        <v>0.68500000000000005</v>
      </c>
      <c r="BB12" s="92">
        <v>0.65749999999999997</v>
      </c>
      <c r="BC12" s="346">
        <v>3.5714285714285587</v>
      </c>
      <c r="BD12" s="347">
        <v>3.7037037037036984</v>
      </c>
      <c r="BE12" s="347">
        <v>10.204081632653068</v>
      </c>
      <c r="BF12" s="347">
        <v>11.363636363636353</v>
      </c>
      <c r="BG12" s="347">
        <v>11.392405063291131</v>
      </c>
      <c r="BH12" s="347">
        <v>4.635761589403975</v>
      </c>
      <c r="BI12" s="347">
        <v>4.1379310344827669</v>
      </c>
      <c r="BJ12" s="347">
        <v>2.8368794326241171</v>
      </c>
      <c r="BK12" s="347">
        <v>0.71428571428571197</v>
      </c>
      <c r="BL12" s="347">
        <v>2.1897810218977969</v>
      </c>
      <c r="BM12" s="348">
        <v>4.1825095057034245</v>
      </c>
      <c r="BN12" s="350">
        <v>5.3574912393736902</v>
      </c>
      <c r="BO12" s="350">
        <v>3.6086319232047748</v>
      </c>
    </row>
    <row r="13" spans="1:67">
      <c r="A13" s="20" t="s">
        <v>562</v>
      </c>
      <c r="B13" s="21" t="s">
        <v>563</v>
      </c>
      <c r="C13" s="28" t="s">
        <v>101</v>
      </c>
      <c r="D13" s="28" t="s">
        <v>217</v>
      </c>
      <c r="E13" s="101">
        <v>18</v>
      </c>
      <c r="F13" s="104">
        <v>139</v>
      </c>
      <c r="G13" s="39" t="s">
        <v>717</v>
      </c>
      <c r="H13" s="40" t="s">
        <v>717</v>
      </c>
      <c r="I13" s="124">
        <v>29.85</v>
      </c>
      <c r="J13" s="214">
        <v>3.4170854271356785</v>
      </c>
      <c r="K13" s="425">
        <v>0.23</v>
      </c>
      <c r="L13" s="385">
        <v>0.255</v>
      </c>
      <c r="M13" s="214">
        <v>10.869565217391314</v>
      </c>
      <c r="N13" s="25">
        <v>40598</v>
      </c>
      <c r="O13" s="26">
        <v>40602</v>
      </c>
      <c r="P13" s="27">
        <v>40617</v>
      </c>
      <c r="Q13" s="27" t="s">
        <v>8</v>
      </c>
      <c r="R13" s="21"/>
      <c r="S13" s="211">
        <v>1.02</v>
      </c>
      <c r="T13" s="221">
        <v>35.78947368421052</v>
      </c>
      <c r="U13" s="332">
        <v>-10.001949338849471</v>
      </c>
      <c r="V13" s="47">
        <v>10.473684210526324</v>
      </c>
      <c r="W13" s="333">
        <v>6</v>
      </c>
      <c r="X13" s="137">
        <v>2.85</v>
      </c>
      <c r="Y13" s="131">
        <v>0.99</v>
      </c>
      <c r="Z13" s="353">
        <v>0.93</v>
      </c>
      <c r="AA13" s="132">
        <v>1.74</v>
      </c>
      <c r="AB13" s="131">
        <v>2.67</v>
      </c>
      <c r="AC13" s="353">
        <v>3.15</v>
      </c>
      <c r="AD13" s="335">
        <v>17.977528089887638</v>
      </c>
      <c r="AE13" s="386">
        <v>11.292702303938261</v>
      </c>
      <c r="AF13" s="354">
        <v>1360</v>
      </c>
      <c r="AG13" s="353">
        <v>28.55</v>
      </c>
      <c r="AH13" s="353">
        <v>37.51</v>
      </c>
      <c r="AI13" s="355">
        <v>4.553415061295973</v>
      </c>
      <c r="AJ13" s="356">
        <v>-20.421221007731255</v>
      </c>
      <c r="AK13" s="357">
        <v>0.93715866522772795</v>
      </c>
      <c r="AL13" s="339">
        <v>2.2222222222222143</v>
      </c>
      <c r="AM13" s="340">
        <v>7.5272905147686142</v>
      </c>
      <c r="AN13" s="340">
        <v>10.438362870438148</v>
      </c>
      <c r="AO13" s="335">
        <v>11.138309080140289</v>
      </c>
      <c r="AP13" s="358"/>
      <c r="AQ13" s="402">
        <v>0.92</v>
      </c>
      <c r="AR13" s="427">
        <v>0.9</v>
      </c>
      <c r="AS13" s="427">
        <v>0.86</v>
      </c>
      <c r="AT13" s="427">
        <v>0.74</v>
      </c>
      <c r="AU13" s="427">
        <v>0.64</v>
      </c>
      <c r="AV13" s="427">
        <v>0.56000000000000005</v>
      </c>
      <c r="AW13" s="427">
        <v>0.48</v>
      </c>
      <c r="AX13" s="427">
        <v>0.38</v>
      </c>
      <c r="AY13" s="427">
        <v>0.36</v>
      </c>
      <c r="AZ13" s="427">
        <v>0.34</v>
      </c>
      <c r="BA13" s="427">
        <v>0.32</v>
      </c>
      <c r="BB13" s="366">
        <v>0.3</v>
      </c>
      <c r="BC13" s="363">
        <v>2.2222222222222143</v>
      </c>
      <c r="BD13" s="445">
        <v>4.6511627906976827</v>
      </c>
      <c r="BE13" s="445">
        <v>16.21621621621621</v>
      </c>
      <c r="BF13" s="445">
        <v>15.625</v>
      </c>
      <c r="BG13" s="445">
        <v>14.285714285714281</v>
      </c>
      <c r="BH13" s="445">
        <v>16.666666666666671</v>
      </c>
      <c r="BI13" s="445">
        <v>26.315789473684209</v>
      </c>
      <c r="BJ13" s="445">
        <v>5.5555555555555562</v>
      </c>
      <c r="BK13" s="445">
        <v>5.8823529411764497</v>
      </c>
      <c r="BL13" s="445">
        <v>6.25</v>
      </c>
      <c r="BM13" s="365">
        <v>6.6666666666666652</v>
      </c>
      <c r="BN13" s="349">
        <v>10.9397588016909</v>
      </c>
      <c r="BO13" s="349">
        <v>7.0101856764714237</v>
      </c>
    </row>
    <row r="14" spans="1:67">
      <c r="A14" s="20" t="s">
        <v>513</v>
      </c>
      <c r="B14" s="21" t="s">
        <v>514</v>
      </c>
      <c r="C14" s="28" t="s">
        <v>101</v>
      </c>
      <c r="D14" s="28" t="s">
        <v>217</v>
      </c>
      <c r="E14" s="101">
        <v>18</v>
      </c>
      <c r="F14" s="104">
        <v>144</v>
      </c>
      <c r="G14" s="39" t="s">
        <v>717</v>
      </c>
      <c r="H14" s="40" t="s">
        <v>717</v>
      </c>
      <c r="I14" s="124">
        <v>50.06</v>
      </c>
      <c r="J14" s="294">
        <v>1.5980823012385144</v>
      </c>
      <c r="K14" s="425">
        <v>0.16</v>
      </c>
      <c r="L14" s="385">
        <v>0.2</v>
      </c>
      <c r="M14" s="214">
        <v>25</v>
      </c>
      <c r="N14" s="25">
        <v>40724</v>
      </c>
      <c r="O14" s="26">
        <v>40729</v>
      </c>
      <c r="P14" s="27">
        <v>40738</v>
      </c>
      <c r="Q14" s="27" t="s">
        <v>447</v>
      </c>
      <c r="R14" s="21" t="s">
        <v>192</v>
      </c>
      <c r="S14" s="211">
        <v>0.8</v>
      </c>
      <c r="T14" s="221">
        <v>28.57142857142858</v>
      </c>
      <c r="U14" s="332">
        <v>57.453545681318495</v>
      </c>
      <c r="V14" s="415">
        <v>17.87857142857143</v>
      </c>
      <c r="W14" s="333">
        <v>4</v>
      </c>
      <c r="X14" s="137">
        <v>2.8</v>
      </c>
      <c r="Y14" s="131">
        <v>1.77</v>
      </c>
      <c r="Z14" s="124">
        <v>1.76</v>
      </c>
      <c r="AA14" s="132">
        <v>3.12</v>
      </c>
      <c r="AB14" s="131">
        <v>3.13</v>
      </c>
      <c r="AC14" s="353">
        <v>3.53</v>
      </c>
      <c r="AD14" s="335">
        <v>12.779552715654942</v>
      </c>
      <c r="AE14" s="386">
        <v>9.0359379794588559</v>
      </c>
      <c r="AF14" s="354">
        <v>3050</v>
      </c>
      <c r="AG14" s="124">
        <v>34.96</v>
      </c>
      <c r="AH14" s="124">
        <v>53.04</v>
      </c>
      <c r="AI14" s="355">
        <v>43.192219679633872</v>
      </c>
      <c r="AJ14" s="356">
        <v>-5.6184012066364932</v>
      </c>
      <c r="AK14" s="357">
        <v>0.86296390227828901</v>
      </c>
      <c r="AL14" s="339">
        <v>11.111111111111088</v>
      </c>
      <c r="AM14" s="340">
        <v>12.624788044360599</v>
      </c>
      <c r="AN14" s="340">
        <v>12.700920209792539</v>
      </c>
      <c r="AO14" s="335">
        <v>14.717788514978631</v>
      </c>
      <c r="AP14" s="358"/>
      <c r="AQ14" s="402">
        <v>0.6</v>
      </c>
      <c r="AR14" s="427">
        <v>0.54</v>
      </c>
      <c r="AS14" s="427">
        <v>0.48</v>
      </c>
      <c r="AT14" s="427">
        <v>0.42</v>
      </c>
      <c r="AU14" s="427">
        <v>0.38</v>
      </c>
      <c r="AV14" s="427">
        <v>0.33</v>
      </c>
      <c r="AW14" s="427">
        <v>0.28000000000000003</v>
      </c>
      <c r="AX14" s="427">
        <v>0.23</v>
      </c>
      <c r="AY14" s="427">
        <v>0.19</v>
      </c>
      <c r="AZ14" s="427">
        <v>0.17</v>
      </c>
      <c r="BA14" s="427">
        <v>0.152</v>
      </c>
      <c r="BB14" s="366">
        <v>0.13700000000000001</v>
      </c>
      <c r="BC14" s="363">
        <v>11.111111111111088</v>
      </c>
      <c r="BD14" s="445">
        <v>12.50000000000002</v>
      </c>
      <c r="BE14" s="445">
        <v>14.285714285714281</v>
      </c>
      <c r="BF14" s="445">
        <v>10.526315789473667</v>
      </c>
      <c r="BG14" s="445">
        <v>15.15151515151514</v>
      </c>
      <c r="BH14" s="445">
        <v>17.857142857142858</v>
      </c>
      <c r="BI14" s="445">
        <v>21.73913043478262</v>
      </c>
      <c r="BJ14" s="445">
        <v>21.052631578947363</v>
      </c>
      <c r="BK14" s="445">
        <v>11.76470588235294</v>
      </c>
      <c r="BL14" s="445">
        <v>11.842105263157899</v>
      </c>
      <c r="BM14" s="365">
        <v>10.948905109489049</v>
      </c>
      <c r="BN14" s="349">
        <v>14.43447976942609</v>
      </c>
      <c r="BO14" s="349">
        <v>3.8784581524987316</v>
      </c>
    </row>
    <row r="15" spans="1:67">
      <c r="A15" s="20" t="s">
        <v>909</v>
      </c>
      <c r="B15" s="21" t="s">
        <v>632</v>
      </c>
      <c r="C15" s="28" t="s">
        <v>101</v>
      </c>
      <c r="D15" s="28" t="s">
        <v>217</v>
      </c>
      <c r="E15" s="101">
        <v>38</v>
      </c>
      <c r="F15" s="104">
        <v>55</v>
      </c>
      <c r="G15" s="39" t="s">
        <v>660</v>
      </c>
      <c r="H15" s="40" t="s">
        <v>660</v>
      </c>
      <c r="I15" s="353">
        <v>41.6</v>
      </c>
      <c r="J15" s="214">
        <f>(S15/I15)*100</f>
        <v>2.4038461538461537</v>
      </c>
      <c r="K15" s="427">
        <v>0.23499999999999999</v>
      </c>
      <c r="L15" s="402">
        <v>0.25</v>
      </c>
      <c r="M15" s="24">
        <f>((L15/K15)-1)*100</f>
        <v>6.3829787234042534</v>
      </c>
      <c r="N15" s="352">
        <v>40596</v>
      </c>
      <c r="O15" s="26">
        <v>40598</v>
      </c>
      <c r="P15" s="27">
        <v>40612</v>
      </c>
      <c r="Q15" s="27" t="s">
        <v>247</v>
      </c>
      <c r="R15" s="21"/>
      <c r="S15" s="211">
        <f>L15*4</f>
        <v>1</v>
      </c>
      <c r="T15" s="221">
        <f>S15/X15*100</f>
        <v>36.764705882352935</v>
      </c>
      <c r="U15" s="332">
        <f>(I15/SQRT(22.5*X15*(I15/AA15))-1)*100</f>
        <v>99.069731928122721</v>
      </c>
      <c r="V15" s="47">
        <f>I15/X15</f>
        <v>15.294117647058822</v>
      </c>
      <c r="W15" s="333">
        <v>12</v>
      </c>
      <c r="X15" s="137">
        <v>2.72</v>
      </c>
      <c r="Y15" s="131">
        <v>1.31</v>
      </c>
      <c r="Z15" s="124">
        <v>2.08</v>
      </c>
      <c r="AA15" s="132">
        <v>5.83</v>
      </c>
      <c r="AB15" s="131">
        <v>2.88</v>
      </c>
      <c r="AC15" s="353">
        <v>3.18</v>
      </c>
      <c r="AD15" s="335">
        <f>(AC15/AB15-1)*100</f>
        <v>10.416666666666675</v>
      </c>
      <c r="AE15" s="386">
        <f>(I15/AB15)/Y15</f>
        <v>11.02629346904156</v>
      </c>
      <c r="AF15" s="354">
        <v>12680</v>
      </c>
      <c r="AG15" s="124">
        <v>27.08</v>
      </c>
      <c r="AH15" s="124">
        <v>44.86</v>
      </c>
      <c r="AI15" s="355">
        <f>((I15-AG15)/AG15)*100</f>
        <v>53.618906942392933</v>
      </c>
      <c r="AJ15" s="356">
        <f>((I15-AH15)/AH15)*100</f>
        <v>-7.2670530539456042</v>
      </c>
      <c r="AK15" s="357">
        <f>AN15/AO15</f>
        <v>1.0211191927208181</v>
      </c>
      <c r="AL15" s="339">
        <f>((AQ15/AR15)^(1/1)-1)*100</f>
        <v>4.4444444444444287</v>
      </c>
      <c r="AM15" s="437">
        <f>((AQ15/AT15)^(1/3)-1)*100</f>
        <v>4.6577355357731998</v>
      </c>
      <c r="AN15" s="437">
        <f>((AQ15/AV15)^(1/5)-1)*100</f>
        <v>7.3289260123837519</v>
      </c>
      <c r="AO15" s="335">
        <f>((AQ15/BA15)^(1/10)-1)*100</f>
        <v>7.1773462536293131</v>
      </c>
      <c r="AP15" s="358"/>
      <c r="AQ15" s="402">
        <v>0.94</v>
      </c>
      <c r="AR15" s="427">
        <v>0.9</v>
      </c>
      <c r="AS15" s="427">
        <v>0.88</v>
      </c>
      <c r="AT15" s="427">
        <v>0.82</v>
      </c>
      <c r="AU15" s="427">
        <v>0.72599999999999998</v>
      </c>
      <c r="AV15" s="427">
        <v>0.66</v>
      </c>
      <c r="AW15" s="427">
        <v>0.6</v>
      </c>
      <c r="AX15" s="427">
        <v>0.54</v>
      </c>
      <c r="AY15" s="427">
        <v>0.51</v>
      </c>
      <c r="AZ15" s="427">
        <v>0.49</v>
      </c>
      <c r="BA15" s="427">
        <v>0.47</v>
      </c>
      <c r="BB15" s="366">
        <v>0.43</v>
      </c>
      <c r="BC15" s="363">
        <f t="shared" ref="BC15:BM16" si="2">((AQ15/AR15)-1)*100</f>
        <v>4.4444444444444287</v>
      </c>
      <c r="BD15" s="445">
        <f t="shared" si="2"/>
        <v>2.2727272727272707</v>
      </c>
      <c r="BE15" s="445">
        <f t="shared" si="2"/>
        <v>7.3170731707317138</v>
      </c>
      <c r="BF15" s="445">
        <f t="shared" si="2"/>
        <v>12.947658402203842</v>
      </c>
      <c r="BG15" s="445">
        <f t="shared" si="2"/>
        <v>9.9999999999999858</v>
      </c>
      <c r="BH15" s="445">
        <f t="shared" si="2"/>
        <v>10.000000000000009</v>
      </c>
      <c r="BI15" s="445">
        <f t="shared" si="2"/>
        <v>11.111111111111093</v>
      </c>
      <c r="BJ15" s="445">
        <f t="shared" si="2"/>
        <v>5.8823529411764719</v>
      </c>
      <c r="BK15" s="445">
        <f t="shared" si="2"/>
        <v>4.081632653061229</v>
      </c>
      <c r="BL15" s="445">
        <f t="shared" si="2"/>
        <v>4.2553191489361764</v>
      </c>
      <c r="BM15" s="365">
        <f t="shared" si="2"/>
        <v>9.302325581395344</v>
      </c>
      <c r="BN15" s="349">
        <f>AVERAGE(BC15:BM15)</f>
        <v>7.4195131568897787</v>
      </c>
      <c r="BO15" s="349">
        <f>SQRT(AVERAGE((BC15-$BN15)^2,(BD15-$BN15)^2,(BE15-$BN15)^2,(BF15-$BN15)^2,(BG15-$BN15)^2,(BH15-$BN15)^2,(BI15-$BN15)^2,(BJ15-$BN15)^2,(BK15-$BN15)^2,(BL15-$BN15)^2,(BM15-$BN15)^2))</f>
        <v>3.301768904256015</v>
      </c>
    </row>
    <row r="16" spans="1:67">
      <c r="A16" s="29" t="s">
        <v>726</v>
      </c>
      <c r="B16" s="31" t="s">
        <v>494</v>
      </c>
      <c r="C16" s="28" t="s">
        <v>101</v>
      </c>
      <c r="D16" s="36" t="s">
        <v>522</v>
      </c>
      <c r="E16" s="102">
        <v>39</v>
      </c>
      <c r="F16" s="104">
        <v>45</v>
      </c>
      <c r="G16" s="66" t="s">
        <v>717</v>
      </c>
      <c r="H16" s="67" t="s">
        <v>717</v>
      </c>
      <c r="I16" s="125">
        <v>12.55</v>
      </c>
      <c r="J16" s="215">
        <f>(S16/I16)*100</f>
        <v>5.0996015936254979</v>
      </c>
      <c r="K16" s="378">
        <v>0.155</v>
      </c>
      <c r="L16" s="367">
        <v>0.16</v>
      </c>
      <c r="M16" s="34">
        <f>((L16/K16)-1)*100</f>
        <v>3.2258064516129004</v>
      </c>
      <c r="N16" s="44">
        <v>40547</v>
      </c>
      <c r="O16" s="45">
        <v>40549</v>
      </c>
      <c r="P16" s="35">
        <v>40582</v>
      </c>
      <c r="Q16" s="35" t="s">
        <v>248</v>
      </c>
      <c r="R16" s="21"/>
      <c r="S16" s="171">
        <f>L16*4</f>
        <v>0.64</v>
      </c>
      <c r="T16" s="287">
        <f>S16/X16*100</f>
        <v>213.33333333333334</v>
      </c>
      <c r="U16" s="388">
        <f>(I16/SQRT(22.5*X16*(I16/AA16))-1)*100</f>
        <v>83.446429762458422</v>
      </c>
      <c r="V16" s="48">
        <f>I16/X16</f>
        <v>41.833333333333336</v>
      </c>
      <c r="W16" s="369">
        <v>6</v>
      </c>
      <c r="X16" s="138">
        <v>0.3</v>
      </c>
      <c r="Y16" s="133" t="s">
        <v>717</v>
      </c>
      <c r="Z16" s="125">
        <v>2.46</v>
      </c>
      <c r="AA16" s="134">
        <v>1.81</v>
      </c>
      <c r="AB16" s="133" t="s">
        <v>717</v>
      </c>
      <c r="AC16" s="125" t="s">
        <v>717</v>
      </c>
      <c r="AD16" s="370" t="s">
        <v>664</v>
      </c>
      <c r="AE16" s="389" t="s">
        <v>664</v>
      </c>
      <c r="AF16" s="206">
        <v>65</v>
      </c>
      <c r="AG16" s="125">
        <v>10.87</v>
      </c>
      <c r="AH16" s="125">
        <v>15.45</v>
      </c>
      <c r="AI16" s="372">
        <f>((I16-AG16)/AG16)*100</f>
        <v>15.455381784728624</v>
      </c>
      <c r="AJ16" s="373">
        <f>((I16-AH16)/AH16)*100</f>
        <v>-18.770226537216818</v>
      </c>
      <c r="AK16" s="357">
        <f>AN16/AO16</f>
        <v>0.57108170372794642</v>
      </c>
      <c r="AL16" s="390">
        <f>((AQ16/AR16)^(1/1)-1)*100</f>
        <v>0.81300813008129413</v>
      </c>
      <c r="AM16" s="391">
        <f>((AQ16/AT16)^(1/3)-1)*100</f>
        <v>2.2479396046704458</v>
      </c>
      <c r="AN16" s="391">
        <f>((AQ16/AV16)^(1/5)-1)*100</f>
        <v>2.424959287881534</v>
      </c>
      <c r="AO16" s="370">
        <f>((AQ16/BA16)^(1/10)-1)*100</f>
        <v>4.246256309826979</v>
      </c>
      <c r="AP16" s="358"/>
      <c r="AQ16" s="441">
        <v>0.62</v>
      </c>
      <c r="AR16" s="427">
        <v>0.61499999999999999</v>
      </c>
      <c r="AS16" s="428">
        <v>0.6</v>
      </c>
      <c r="AT16" s="428">
        <v>0.57999999999999996</v>
      </c>
      <c r="AU16" s="428">
        <v>0.56000000000000005</v>
      </c>
      <c r="AV16" s="428">
        <v>0.55000000000000004</v>
      </c>
      <c r="AW16" s="428">
        <v>0.54</v>
      </c>
      <c r="AX16" s="428">
        <v>0.48499999999999999</v>
      </c>
      <c r="AY16" s="428">
        <v>0.47</v>
      </c>
      <c r="AZ16" s="428">
        <v>0.44903999999999999</v>
      </c>
      <c r="BA16" s="428">
        <v>0.40906000000000003</v>
      </c>
      <c r="BB16" s="366">
        <v>0.38096000000000002</v>
      </c>
      <c r="BC16" s="392">
        <f t="shared" si="2"/>
        <v>0.81300813008129413</v>
      </c>
      <c r="BD16" s="393">
        <f t="shared" si="2"/>
        <v>2.5000000000000133</v>
      </c>
      <c r="BE16" s="393">
        <f t="shared" si="2"/>
        <v>3.4482758620689724</v>
      </c>
      <c r="BF16" s="393">
        <f t="shared" si="2"/>
        <v>3.5714285714285587</v>
      </c>
      <c r="BG16" s="393">
        <f t="shared" si="2"/>
        <v>1.8181818181818299</v>
      </c>
      <c r="BH16" s="393">
        <f t="shared" si="2"/>
        <v>1.8518518518518601</v>
      </c>
      <c r="BI16" s="393">
        <f t="shared" si="2"/>
        <v>11.340206185567014</v>
      </c>
      <c r="BJ16" s="393">
        <f t="shared" si="2"/>
        <v>3.1914893617021267</v>
      </c>
      <c r="BK16" s="393">
        <f t="shared" si="2"/>
        <v>4.6677356137537762</v>
      </c>
      <c r="BL16" s="393">
        <f t="shared" si="2"/>
        <v>9.7736273407323928</v>
      </c>
      <c r="BM16" s="394">
        <f t="shared" si="2"/>
        <v>7.3761024779504414</v>
      </c>
      <c r="BN16" s="395">
        <f>AVERAGE(BC16:BM16)</f>
        <v>4.5774461103016622</v>
      </c>
      <c r="BO16" s="395">
        <f>SQRT(AVERAGE((BC16-$BN16)^2,(BD16-$BN16)^2,(BE16-$BN16)^2,(BF16-$BN16)^2,(BG16-$BN16)^2,(BH16-$BN16)^2,(BI16-$BN16)^2,(BJ16-$BN16)^2,(BK16-$BN16)^2,(BL16-$BN16)^2,(BM16-$BN16)^2))</f>
        <v>3.2795926141726843</v>
      </c>
    </row>
    <row r="17" spans="1:67">
      <c r="A17" s="10" t="s">
        <v>336</v>
      </c>
      <c r="B17" s="11" t="s">
        <v>576</v>
      </c>
      <c r="C17" s="28" t="s">
        <v>101</v>
      </c>
      <c r="D17" s="19" t="s">
        <v>522</v>
      </c>
      <c r="E17" s="100">
        <v>16</v>
      </c>
      <c r="F17" s="104">
        <v>165</v>
      </c>
      <c r="G17" s="39" t="s">
        <v>660</v>
      </c>
      <c r="H17" s="40" t="s">
        <v>660</v>
      </c>
      <c r="I17" s="147">
        <v>118.55</v>
      </c>
      <c r="J17" s="294">
        <v>1.5183466891606918</v>
      </c>
      <c r="K17" s="418">
        <v>0.4</v>
      </c>
      <c r="L17" s="400">
        <v>0.45</v>
      </c>
      <c r="M17" s="213">
        <v>12.5</v>
      </c>
      <c r="N17" s="16">
        <v>40571</v>
      </c>
      <c r="O17" s="17">
        <v>40575</v>
      </c>
      <c r="P17" s="18">
        <v>40589</v>
      </c>
      <c r="Q17" s="18" t="s">
        <v>18</v>
      </c>
      <c r="R17" s="405" t="s">
        <v>356</v>
      </c>
      <c r="S17" s="211">
        <v>1.8</v>
      </c>
      <c r="T17" s="221">
        <v>31.97158081705151</v>
      </c>
      <c r="U17" s="288">
        <v>210.77435325046929</v>
      </c>
      <c r="V17" s="47">
        <v>21.056838365896986</v>
      </c>
      <c r="W17" s="266">
        <v>12</v>
      </c>
      <c r="X17" s="137">
        <v>5.63</v>
      </c>
      <c r="Y17" s="131">
        <v>1.28</v>
      </c>
      <c r="Z17" s="353">
        <v>1.85</v>
      </c>
      <c r="AA17" s="132">
        <v>10.32</v>
      </c>
      <c r="AB17" s="146">
        <v>6.1</v>
      </c>
      <c r="AC17" s="147">
        <v>7.26</v>
      </c>
      <c r="AD17" s="334">
        <v>19.016393442622959</v>
      </c>
      <c r="AE17" s="229">
        <v>15.18314549180328</v>
      </c>
      <c r="AF17" s="354">
        <v>4070</v>
      </c>
      <c r="AG17" s="353">
        <v>51.81</v>
      </c>
      <c r="AH17" s="353">
        <v>123</v>
      </c>
      <c r="AI17" s="181">
        <v>128.8168307276587</v>
      </c>
      <c r="AJ17" s="149">
        <v>-3.6178861788617911</v>
      </c>
      <c r="AK17" s="338">
        <v>0.53657327657447995</v>
      </c>
      <c r="AL17" s="226">
        <v>2.5641025641025776</v>
      </c>
      <c r="AM17" s="438">
        <v>5.566719197800075</v>
      </c>
      <c r="AN17" s="438">
        <v>7.3940923785779304</v>
      </c>
      <c r="AO17" s="229">
        <v>13.78020990121296</v>
      </c>
      <c r="AP17" s="341"/>
      <c r="AQ17" s="409">
        <v>1.6</v>
      </c>
      <c r="AR17" s="343">
        <v>1.56</v>
      </c>
      <c r="AS17" s="343">
        <v>1.52</v>
      </c>
      <c r="AT17" s="343">
        <v>1.36</v>
      </c>
      <c r="AU17" s="343">
        <v>1.24</v>
      </c>
      <c r="AV17" s="343">
        <v>1.1200000000000001</v>
      </c>
      <c r="AW17" s="343">
        <v>0.92</v>
      </c>
      <c r="AX17" s="343">
        <v>0.62</v>
      </c>
      <c r="AY17" s="343">
        <v>0.56000000000000005</v>
      </c>
      <c r="AZ17" s="343">
        <v>0.5</v>
      </c>
      <c r="BA17" s="343">
        <v>0.44</v>
      </c>
      <c r="BB17" s="397">
        <v>0.4</v>
      </c>
      <c r="BC17" s="204">
        <v>2.5641025641025776</v>
      </c>
      <c r="BD17" s="364">
        <v>2.6315789473684288</v>
      </c>
      <c r="BE17" s="364">
        <v>11.76470588235294</v>
      </c>
      <c r="BF17" s="364">
        <v>9.6774193548387224</v>
      </c>
      <c r="BG17" s="364">
        <v>10.714285714285699</v>
      </c>
      <c r="BH17" s="364">
        <v>21.73913043478262</v>
      </c>
      <c r="BI17" s="364">
        <v>48.387096774193537</v>
      </c>
      <c r="BJ17" s="364">
        <v>10.714285714285699</v>
      </c>
      <c r="BK17" s="364">
        <v>12.000000000000011</v>
      </c>
      <c r="BL17" s="364">
        <v>13.636363636363649</v>
      </c>
      <c r="BM17" s="165">
        <v>9.9999999999999876</v>
      </c>
      <c r="BN17" s="312">
        <v>13.984451729324901</v>
      </c>
      <c r="BO17" s="312">
        <v>11.938440449270828</v>
      </c>
    </row>
    <row r="18" spans="1:67">
      <c r="A18" s="20" t="s">
        <v>411</v>
      </c>
      <c r="B18" s="21" t="s">
        <v>412</v>
      </c>
      <c r="C18" s="28" t="s">
        <v>1</v>
      </c>
      <c r="D18" s="28" t="s">
        <v>224</v>
      </c>
      <c r="E18" s="101">
        <v>34</v>
      </c>
      <c r="F18" s="104">
        <v>72</v>
      </c>
      <c r="G18" s="39" t="s">
        <v>660</v>
      </c>
      <c r="H18" s="40" t="s">
        <v>796</v>
      </c>
      <c r="I18" s="124">
        <v>86.48</v>
      </c>
      <c r="J18" s="214">
        <f>(S18/I18)*100</f>
        <v>2.8214616096207212</v>
      </c>
      <c r="K18" s="427">
        <v>0.55000000000000004</v>
      </c>
      <c r="L18" s="402">
        <v>0.61</v>
      </c>
      <c r="M18" s="24">
        <f>((L18/K18)-1)*100</f>
        <v>10.909090909090891</v>
      </c>
      <c r="N18" s="25">
        <v>40511</v>
      </c>
      <c r="O18" s="26">
        <v>40513</v>
      </c>
      <c r="P18" s="27">
        <v>40527</v>
      </c>
      <c r="Q18" s="27" t="s">
        <v>8</v>
      </c>
      <c r="R18" s="433"/>
      <c r="S18" s="211">
        <f>L18*4</f>
        <v>2.44</v>
      </c>
      <c r="T18" s="221">
        <f>S18/X18*100</f>
        <v>49.392712550607278</v>
      </c>
      <c r="U18" s="332">
        <f>(I18/SQRT(22.5*X18*(I18/AA18))-1)*100</f>
        <v>120.16441735726828</v>
      </c>
      <c r="V18" s="47">
        <f>I18/X18</f>
        <v>17.506072874493928</v>
      </c>
      <c r="W18" s="333">
        <v>12</v>
      </c>
      <c r="X18" s="137">
        <v>4.9400000000000004</v>
      </c>
      <c r="Y18" s="131">
        <v>1.62</v>
      </c>
      <c r="Z18" s="124">
        <v>3.53</v>
      </c>
      <c r="AA18" s="132">
        <v>6.23</v>
      </c>
      <c r="AB18" s="131">
        <v>5.21</v>
      </c>
      <c r="AC18" s="124">
        <v>5.72</v>
      </c>
      <c r="AD18" s="335">
        <f>(AC18/AB18-1)*100</f>
        <v>9.7888675623800445</v>
      </c>
      <c r="AE18" s="335">
        <f>(I18/AB18)/Y18</f>
        <v>10.246202696618564</v>
      </c>
      <c r="AF18" s="354">
        <v>89730</v>
      </c>
      <c r="AG18" s="124">
        <v>68.59</v>
      </c>
      <c r="AH18" s="124">
        <v>89.57</v>
      </c>
      <c r="AI18" s="355">
        <f>((I18-AG18)/AG18)*100</f>
        <v>26.082519317684792</v>
      </c>
      <c r="AJ18" s="356">
        <f>((I18-AH18)/AH18)*100</f>
        <v>-3.4498157865356585</v>
      </c>
      <c r="AK18" s="357">
        <f>AN18/AO18</f>
        <v>1.0379329973184708</v>
      </c>
      <c r="AL18" s="339">
        <f>((AQ18/AR18)^(1/1)-1)*100</f>
        <v>10.243902439024399</v>
      </c>
      <c r="AM18" s="437">
        <f>((AQ18/AT18)^(1/3)-1)*100</f>
        <v>14.640760928603601</v>
      </c>
      <c r="AN18" s="437">
        <f>((AQ18/AV18)^(1/5)-1)*100</f>
        <v>27.528346064660013</v>
      </c>
      <c r="AO18" s="335">
        <f>((AQ18/BA18)^(1/10)-1)*100</f>
        <v>26.522276616872453</v>
      </c>
      <c r="AP18" s="358"/>
      <c r="AQ18" s="402">
        <v>2.2599999999999998</v>
      </c>
      <c r="AR18" s="427">
        <v>2.0499999999999998</v>
      </c>
      <c r="AS18" s="427">
        <v>1.625</v>
      </c>
      <c r="AT18" s="427">
        <v>1.5</v>
      </c>
      <c r="AU18" s="427">
        <v>1</v>
      </c>
      <c r="AV18" s="427">
        <v>0.67</v>
      </c>
      <c r="AW18" s="427">
        <v>0.55000000000000004</v>
      </c>
      <c r="AX18" s="427">
        <v>0.4</v>
      </c>
      <c r="AY18" s="427">
        <v>0.23499999999999999</v>
      </c>
      <c r="AZ18" s="427">
        <v>0.22500000000000001</v>
      </c>
      <c r="BA18" s="427">
        <v>0.215</v>
      </c>
      <c r="BB18" s="366">
        <v>0.19500000000000001</v>
      </c>
      <c r="BC18" s="363">
        <f t="shared" ref="BC18:BM18" si="3">((AQ18/AR18)-1)*100</f>
        <v>10.243902439024399</v>
      </c>
      <c r="BD18" s="445">
        <f t="shared" si="3"/>
        <v>26.15384615384615</v>
      </c>
      <c r="BE18" s="445">
        <f t="shared" si="3"/>
        <v>8.333333333333325</v>
      </c>
      <c r="BF18" s="445">
        <f t="shared" si="3"/>
        <v>50</v>
      </c>
      <c r="BG18" s="445">
        <f t="shared" si="3"/>
        <v>49.253731343283569</v>
      </c>
      <c r="BH18" s="445">
        <f t="shared" si="3"/>
        <v>21.818181818181827</v>
      </c>
      <c r="BI18" s="445">
        <f t="shared" si="3"/>
        <v>37.5</v>
      </c>
      <c r="BJ18" s="445">
        <f t="shared" si="3"/>
        <v>70.212765957446834</v>
      </c>
      <c r="BK18" s="445">
        <f t="shared" si="3"/>
        <v>4.4444444444444287</v>
      </c>
      <c r="BL18" s="445">
        <f t="shared" si="3"/>
        <v>4.6511627906976827</v>
      </c>
      <c r="BM18" s="365">
        <f t="shared" si="3"/>
        <v>10.256410256410241</v>
      </c>
      <c r="BN18" s="349">
        <f>AVERAGE(BC18:BM18)</f>
        <v>26.624343503333492</v>
      </c>
      <c r="BO18" s="349">
        <f>SQRT(AVERAGE((BC18-$BN18)^2,(BD18-$BN18)^2,(BE18-$BN18)^2,(BF18-$BN18)^2,(BG18-$BN18)^2,(BH18-$BN18)^2,(BI18-$BN18)^2,(BJ18-$BN18)^2,(BK18-$BN18)^2,(BL18-$BN18)^2,(BM18-$BN18)^2))</f>
        <v>21.203814577487542</v>
      </c>
    </row>
    <row r="19" spans="1:67">
      <c r="A19" s="20" t="s">
        <v>822</v>
      </c>
      <c r="B19" s="21" t="s">
        <v>823</v>
      </c>
      <c r="C19" s="28" t="s">
        <v>1</v>
      </c>
      <c r="D19" s="201" t="s">
        <v>467</v>
      </c>
      <c r="E19" s="101">
        <v>17</v>
      </c>
      <c r="F19" s="104">
        <v>153</v>
      </c>
      <c r="G19" s="39" t="s">
        <v>717</v>
      </c>
      <c r="H19" s="40" t="s">
        <v>717</v>
      </c>
      <c r="I19" s="353">
        <v>75.77</v>
      </c>
      <c r="J19" s="294">
        <v>1.1614095288372712</v>
      </c>
      <c r="K19" s="425">
        <v>0.16</v>
      </c>
      <c r="L19" s="385">
        <v>0.22</v>
      </c>
      <c r="M19" s="214">
        <v>37.5</v>
      </c>
      <c r="N19" s="352">
        <v>40590</v>
      </c>
      <c r="O19" s="26">
        <v>40592</v>
      </c>
      <c r="P19" s="27">
        <v>40633</v>
      </c>
      <c r="Q19" s="27" t="s">
        <v>10</v>
      </c>
      <c r="R19" s="21"/>
      <c r="S19" s="211">
        <v>0.88</v>
      </c>
      <c r="T19" s="221">
        <v>17.777777777777779</v>
      </c>
      <c r="U19" s="288">
        <v>107.51841425736721</v>
      </c>
      <c r="V19" s="47">
        <v>15.307070707070709</v>
      </c>
      <c r="W19" s="266">
        <v>1</v>
      </c>
      <c r="X19" s="137">
        <v>4.95</v>
      </c>
      <c r="Y19" s="131">
        <v>1.1100000000000001</v>
      </c>
      <c r="Z19" s="353">
        <v>1.1100000000000001</v>
      </c>
      <c r="AA19" s="132">
        <v>6.33</v>
      </c>
      <c r="AB19" s="131">
        <v>5.36</v>
      </c>
      <c r="AC19" s="353">
        <v>6.02</v>
      </c>
      <c r="AD19" s="229">
        <v>12.313432835820873</v>
      </c>
      <c r="AE19" s="229">
        <v>12.735309936802469</v>
      </c>
      <c r="AF19" s="269">
        <v>8860</v>
      </c>
      <c r="AG19" s="353">
        <v>48.71</v>
      </c>
      <c r="AH19" s="353">
        <v>83.11</v>
      </c>
      <c r="AI19" s="181">
        <v>55.55327448162592</v>
      </c>
      <c r="AJ19" s="149">
        <v>-8.8316688725785149</v>
      </c>
      <c r="AK19" s="236">
        <v>1.0513113227388291</v>
      </c>
      <c r="AL19" s="226">
        <v>45.454545454545446</v>
      </c>
      <c r="AM19" s="438">
        <v>28.731917947417291</v>
      </c>
      <c r="AN19" s="438">
        <v>24.966076830588683</v>
      </c>
      <c r="AO19" s="229">
        <v>23.747558207161877</v>
      </c>
      <c r="AP19" s="217"/>
      <c r="AQ19" s="107">
        <v>0.64</v>
      </c>
      <c r="AR19" s="23">
        <v>0.44</v>
      </c>
      <c r="AS19" s="428">
        <v>0.38</v>
      </c>
      <c r="AT19" s="428">
        <v>0.3</v>
      </c>
      <c r="AU19" s="444">
        <v>0.24</v>
      </c>
      <c r="AV19" s="428">
        <v>0.21</v>
      </c>
      <c r="AW19" s="428">
        <v>0.17199999999999999</v>
      </c>
      <c r="AX19" s="428">
        <v>0.11600000000000001</v>
      </c>
      <c r="AY19" s="428">
        <v>9.6000000000000002E-2</v>
      </c>
      <c r="AZ19" s="428">
        <v>8.5999999999999993E-2</v>
      </c>
      <c r="BA19" s="428">
        <v>7.5999999999999998E-2</v>
      </c>
      <c r="BB19" s="92">
        <v>6.6000000000000003E-2</v>
      </c>
      <c r="BC19" s="204">
        <v>45.454545454545446</v>
      </c>
      <c r="BD19" s="364">
        <v>15.789473684210527</v>
      </c>
      <c r="BE19" s="364">
        <v>26.666666666666682</v>
      </c>
      <c r="BF19" s="364">
        <v>25</v>
      </c>
      <c r="BG19" s="364">
        <v>14.285714285714281</v>
      </c>
      <c r="BH19" s="364">
        <v>22.093023255813947</v>
      </c>
      <c r="BI19" s="364">
        <v>48.275862068965502</v>
      </c>
      <c r="BJ19" s="364">
        <v>20.833333333333314</v>
      </c>
      <c r="BK19" s="364">
        <v>11.627906976744212</v>
      </c>
      <c r="BL19" s="364">
        <v>13.157894736842101</v>
      </c>
      <c r="BM19" s="165">
        <v>15.15151515151514</v>
      </c>
      <c r="BN19" s="312">
        <v>23.48508505585011</v>
      </c>
      <c r="BO19" s="312">
        <v>11.98168922449417</v>
      </c>
    </row>
    <row r="20" spans="1:67">
      <c r="A20" s="20" t="s">
        <v>256</v>
      </c>
      <c r="B20" s="21" t="s">
        <v>257</v>
      </c>
      <c r="C20" s="28" t="s">
        <v>1</v>
      </c>
      <c r="D20" s="201" t="s">
        <v>467</v>
      </c>
      <c r="E20" s="101">
        <v>15</v>
      </c>
      <c r="F20" s="104">
        <v>175</v>
      </c>
      <c r="G20" s="39" t="s">
        <v>717</v>
      </c>
      <c r="H20" s="40" t="s">
        <v>717</v>
      </c>
      <c r="I20" s="159">
        <v>55.300000000000004</v>
      </c>
      <c r="J20" s="294">
        <v>1.3743218806509949</v>
      </c>
      <c r="K20" s="425">
        <v>0.15</v>
      </c>
      <c r="L20" s="385">
        <v>0.19</v>
      </c>
      <c r="M20" s="214">
        <v>26.666666666666682</v>
      </c>
      <c r="N20" s="25">
        <v>40673</v>
      </c>
      <c r="O20" s="26">
        <v>40675</v>
      </c>
      <c r="P20" s="27">
        <v>40696</v>
      </c>
      <c r="Q20" s="27" t="s">
        <v>381</v>
      </c>
      <c r="R20" s="185"/>
      <c r="S20" s="211">
        <v>0.76</v>
      </c>
      <c r="T20" s="221">
        <v>23.89937106918239</v>
      </c>
      <c r="U20" s="332">
        <v>129.75665430117007</v>
      </c>
      <c r="V20" s="47">
        <v>17.389937106918239</v>
      </c>
      <c r="W20" s="333">
        <v>1</v>
      </c>
      <c r="X20" s="137">
        <v>3.18</v>
      </c>
      <c r="Y20" s="131">
        <v>1.07</v>
      </c>
      <c r="Z20" s="124">
        <v>0.96</v>
      </c>
      <c r="AA20" s="132">
        <v>6.83</v>
      </c>
      <c r="AB20" s="131">
        <v>3.93</v>
      </c>
      <c r="AC20" s="124">
        <v>4.4000000000000004</v>
      </c>
      <c r="AD20" s="335">
        <v>11.959287531806623</v>
      </c>
      <c r="AE20" s="335">
        <v>13.150697961998519</v>
      </c>
      <c r="AF20" s="354">
        <v>21350</v>
      </c>
      <c r="AG20" s="124">
        <v>39.56</v>
      </c>
      <c r="AH20" s="124">
        <v>56.78</v>
      </c>
      <c r="AI20" s="355">
        <v>39.787664307381171</v>
      </c>
      <c r="AJ20" s="356">
        <v>-2.6065516026770066</v>
      </c>
      <c r="AK20" s="357">
        <v>0.92516852461618404</v>
      </c>
      <c r="AL20" s="339">
        <v>21.27659574468084</v>
      </c>
      <c r="AM20" s="340">
        <v>18.795132483441883</v>
      </c>
      <c r="AN20" s="340">
        <v>20.431048521198431</v>
      </c>
      <c r="AO20" s="335">
        <v>22.083596639514376</v>
      </c>
      <c r="AP20" s="358"/>
      <c r="AQ20" s="402">
        <v>0.56999999999999995</v>
      </c>
      <c r="AR20" s="427">
        <v>0.47</v>
      </c>
      <c r="AS20" s="427">
        <v>0.42</v>
      </c>
      <c r="AT20" s="427">
        <v>0.34</v>
      </c>
      <c r="AU20" s="427">
        <v>0.27</v>
      </c>
      <c r="AV20" s="427">
        <v>0.22500000000000001</v>
      </c>
      <c r="AW20" s="427">
        <v>0.17</v>
      </c>
      <c r="AX20" s="427">
        <v>0.13500000000000001</v>
      </c>
      <c r="AY20" s="427">
        <v>0.1125</v>
      </c>
      <c r="AZ20" s="427">
        <v>8.7499999999999994E-2</v>
      </c>
      <c r="BA20" s="427">
        <v>7.7499999999999999E-2</v>
      </c>
      <c r="BB20" s="366">
        <v>6.7500000000000004E-2</v>
      </c>
      <c r="BC20" s="363">
        <v>21.27659574468084</v>
      </c>
      <c r="BD20" s="364">
        <v>11.90476190476191</v>
      </c>
      <c r="BE20" s="364">
        <v>23.52941176470587</v>
      </c>
      <c r="BF20" s="364">
        <v>25.925925925925924</v>
      </c>
      <c r="BG20" s="364">
        <v>2</v>
      </c>
      <c r="BH20" s="364">
        <v>32.352941176470587</v>
      </c>
      <c r="BI20" s="364">
        <v>25.925925925925924</v>
      </c>
      <c r="BJ20" s="364">
        <v>2</v>
      </c>
      <c r="BK20" s="364">
        <v>28.57142857142858</v>
      </c>
      <c r="BL20" s="364">
        <v>12.9032258064516</v>
      </c>
      <c r="BM20" s="365">
        <v>14.814814814814811</v>
      </c>
      <c r="BN20" s="349">
        <v>21.564093785015089</v>
      </c>
      <c r="BO20" s="349">
        <v>6.2250018608954454</v>
      </c>
    </row>
    <row r="21" spans="1:67">
      <c r="A21" s="29" t="s">
        <v>407</v>
      </c>
      <c r="B21" s="31" t="s">
        <v>408</v>
      </c>
      <c r="C21" s="28" t="s">
        <v>1</v>
      </c>
      <c r="D21" s="36" t="s">
        <v>106</v>
      </c>
      <c r="E21" s="102">
        <v>35</v>
      </c>
      <c r="F21" s="104">
        <v>68</v>
      </c>
      <c r="G21" s="59" t="s">
        <v>717</v>
      </c>
      <c r="H21" s="51" t="s">
        <v>717</v>
      </c>
      <c r="I21" s="125">
        <v>53.11</v>
      </c>
      <c r="J21" s="294">
        <f>(S21/I21)*100</f>
        <v>1.3556768970062134</v>
      </c>
      <c r="K21" s="378">
        <v>0.155</v>
      </c>
      <c r="L21" s="367">
        <v>0.18</v>
      </c>
      <c r="M21" s="34">
        <f>((L21/K21)-1)*100</f>
        <v>16.129032258064502</v>
      </c>
      <c r="N21" s="44">
        <v>40613</v>
      </c>
      <c r="O21" s="45">
        <v>40617</v>
      </c>
      <c r="P21" s="35">
        <v>40648</v>
      </c>
      <c r="Q21" s="27" t="s">
        <v>13</v>
      </c>
      <c r="R21" s="758" t="s">
        <v>501</v>
      </c>
      <c r="S21" s="171">
        <f>L21*4</f>
        <v>0.72</v>
      </c>
      <c r="T21" s="221">
        <f>S21/X21*100</f>
        <v>24</v>
      </c>
      <c r="U21" s="332">
        <f>(I21/SQRT(22.5*X21*(I21/AA21))-1)*100</f>
        <v>107.26815695829615</v>
      </c>
      <c r="V21" s="47">
        <f>I21/X21</f>
        <v>17.703333333333333</v>
      </c>
      <c r="W21" s="369">
        <v>8</v>
      </c>
      <c r="X21" s="137">
        <v>3</v>
      </c>
      <c r="Y21" s="131">
        <v>1.1599999999999999</v>
      </c>
      <c r="Z21" s="124">
        <v>0.77</v>
      </c>
      <c r="AA21" s="132">
        <v>5.46</v>
      </c>
      <c r="AB21" s="133">
        <v>3.09</v>
      </c>
      <c r="AC21" s="125">
        <v>3.57</v>
      </c>
      <c r="AD21" s="370">
        <f>(AC21/AB21-1)*100</f>
        <v>15.533980582524265</v>
      </c>
      <c r="AE21" s="335">
        <f>(I21/AB21)/Y21</f>
        <v>14.816984711527734</v>
      </c>
      <c r="AF21" s="354">
        <v>6460</v>
      </c>
      <c r="AG21" s="124">
        <v>40.58</v>
      </c>
      <c r="AH21" s="124">
        <v>56.92</v>
      </c>
      <c r="AI21" s="355">
        <f>((I21-AG21)/AG21)*100</f>
        <v>30.877279448003947</v>
      </c>
      <c r="AJ21" s="356">
        <f>((I21-AH21)/AH21)*100</f>
        <v>-6.6936050597329624</v>
      </c>
      <c r="AK21" s="374">
        <f>AN21/AO21</f>
        <v>0.93924237203613237</v>
      </c>
      <c r="AL21" s="339">
        <f>((AQ21/AR21)^(1/1)-1)*100</f>
        <v>13.207547169811317</v>
      </c>
      <c r="AM21" s="437">
        <f>((AQ21/AT21)^(1/3)-1)*100</f>
        <v>10.064241629820891</v>
      </c>
      <c r="AN21" s="437">
        <f>((AQ21/AV21)^(1/5)-1)*100</f>
        <v>10.151370567009611</v>
      </c>
      <c r="AO21" s="335">
        <f>((AQ21/BA21)^(1/10)-1)*100</f>
        <v>10.80804153352133</v>
      </c>
      <c r="AP21" s="375"/>
      <c r="AQ21" s="367">
        <v>0.6</v>
      </c>
      <c r="AR21" s="378">
        <v>0.53</v>
      </c>
      <c r="AS21" s="378">
        <v>0.49</v>
      </c>
      <c r="AT21" s="378">
        <v>0.45</v>
      </c>
      <c r="AU21" s="378">
        <v>0.41</v>
      </c>
      <c r="AV21" s="378">
        <v>0.37</v>
      </c>
      <c r="AW21" s="378">
        <v>0.33</v>
      </c>
      <c r="AX21" s="378">
        <v>0.28999999999999998</v>
      </c>
      <c r="AY21" s="378">
        <v>0.255</v>
      </c>
      <c r="AZ21" s="378">
        <v>0.23499999999999999</v>
      </c>
      <c r="BA21" s="378">
        <v>0.215</v>
      </c>
      <c r="BB21" s="398">
        <v>0.19500000000000001</v>
      </c>
      <c r="BC21" s="363">
        <f t="shared" ref="BC21:BM23" si="4">((AQ21/AR21)-1)*100</f>
        <v>13.207547169811317</v>
      </c>
      <c r="BD21" s="445">
        <f t="shared" si="4"/>
        <v>8.163265306122458</v>
      </c>
      <c r="BE21" s="445">
        <f t="shared" si="4"/>
        <v>8.8888888888888786</v>
      </c>
      <c r="BF21" s="445">
        <f t="shared" si="4"/>
        <v>9.7560975609756184</v>
      </c>
      <c r="BG21" s="445">
        <f t="shared" si="4"/>
        <v>10.810810810810811</v>
      </c>
      <c r="BH21" s="445">
        <f t="shared" si="4"/>
        <v>12.12121212121211</v>
      </c>
      <c r="BI21" s="445">
        <f t="shared" si="4"/>
        <v>13.793103448275868</v>
      </c>
      <c r="BJ21" s="445">
        <f t="shared" si="4"/>
        <v>13.725490196078427</v>
      </c>
      <c r="BK21" s="445">
        <f t="shared" si="4"/>
        <v>8.5106382978723527</v>
      </c>
      <c r="BL21" s="445">
        <f t="shared" si="4"/>
        <v>9.302325581395344</v>
      </c>
      <c r="BM21" s="365">
        <f t="shared" si="4"/>
        <v>10.256410256410241</v>
      </c>
      <c r="BN21" s="349">
        <f>AVERAGE(BC21:BM21)</f>
        <v>10.775980876168495</v>
      </c>
      <c r="BO21" s="349">
        <f>SQRT(AVERAGE((BC21-$BN21)^2,(BD21-$BN21)^2,(BE21-$BN21)^2,(BF21-$BN21)^2,(BG21-$BN21)^2,(BH21-$BN21)^2,(BI21-$BN21)^2,(BJ21-$BN21)^2,(BK21-$BN21)^2,(BL21-$BN21)^2,(BM21-$BN21)^2))</f>
        <v>2.011940719791784</v>
      </c>
    </row>
    <row r="22" spans="1:67">
      <c r="A22" s="10" t="s">
        <v>395</v>
      </c>
      <c r="B22" s="11" t="s">
        <v>396</v>
      </c>
      <c r="C22" s="28" t="s">
        <v>1</v>
      </c>
      <c r="D22" s="19" t="s">
        <v>106</v>
      </c>
      <c r="E22" s="100">
        <v>44</v>
      </c>
      <c r="F22" s="104">
        <v>27</v>
      </c>
      <c r="G22" s="37" t="s">
        <v>796</v>
      </c>
      <c r="H22" s="38" t="s">
        <v>796</v>
      </c>
      <c r="I22" s="147">
        <v>51.49</v>
      </c>
      <c r="J22" s="213">
        <f>(S22/I22)*100</f>
        <v>2.3305496212856864</v>
      </c>
      <c r="K22" s="343">
        <v>0.25</v>
      </c>
      <c r="L22" s="409">
        <v>0.3</v>
      </c>
      <c r="M22" s="15">
        <f>((L22/K22)-1)*100</f>
        <v>19.999999999999996</v>
      </c>
      <c r="N22" s="16">
        <v>40771</v>
      </c>
      <c r="O22" s="17">
        <v>40773</v>
      </c>
      <c r="P22" s="18">
        <v>40796</v>
      </c>
      <c r="Q22" s="18" t="s">
        <v>247</v>
      </c>
      <c r="R22" s="11"/>
      <c r="S22" s="211">
        <f>L22*4</f>
        <v>1.2</v>
      </c>
      <c r="T22" s="222">
        <f>S22/X22*100</f>
        <v>29.339853300733498</v>
      </c>
      <c r="U22" s="380">
        <f>(I22/SQRT(22.5*X22*(I22/AA22))-1)*100</f>
        <v>12.94732672581025</v>
      </c>
      <c r="V22" s="46">
        <f>I22/X22</f>
        <v>12.589242053789732</v>
      </c>
      <c r="W22" s="266">
        <v>1</v>
      </c>
      <c r="X22" s="145">
        <v>4.09</v>
      </c>
      <c r="Y22" s="146">
        <v>1.1399999999999999</v>
      </c>
      <c r="Z22" s="147">
        <v>0.51</v>
      </c>
      <c r="AA22" s="148">
        <v>2.2799999999999998</v>
      </c>
      <c r="AB22" s="131">
        <v>4.1399999999999997</v>
      </c>
      <c r="AC22" s="124">
        <v>4.41</v>
      </c>
      <c r="AD22" s="229">
        <f>(AC22/AB22-1)*100</f>
        <v>6.5217391304347894</v>
      </c>
      <c r="AE22" s="381">
        <f>(I22/AB22)/Y22</f>
        <v>10.909822866344607</v>
      </c>
      <c r="AF22" s="396">
        <v>35480</v>
      </c>
      <c r="AG22" s="147">
        <v>45.65</v>
      </c>
      <c r="AH22" s="147">
        <v>60.97</v>
      </c>
      <c r="AI22" s="336">
        <f>((I22-AG22)/AG22)*100</f>
        <v>12.792990142387742</v>
      </c>
      <c r="AJ22" s="337">
        <f>((I22-AH22)/AH22)*100</f>
        <v>-15.548630474003602</v>
      </c>
      <c r="AK22" s="236">
        <f>AN22/AO22</f>
        <v>1.2418728676986783</v>
      </c>
      <c r="AL22" s="382">
        <f>((AQ22/AR22)^(1/1)-1)*100</f>
        <v>23.529411764705866</v>
      </c>
      <c r="AM22" s="383">
        <f>((AQ22/AT22)^(1/3)-1)*100</f>
        <v>17.33438845558204</v>
      </c>
      <c r="AN22" s="383">
        <f>((AQ22/AV22)^(1/5)-1)*100</f>
        <v>18.466445254224407</v>
      </c>
      <c r="AO22" s="334">
        <f>((AQ22/BA22)^(1/10)-1)*100</f>
        <v>14.869835499703509</v>
      </c>
      <c r="AP22" s="217"/>
      <c r="AQ22" s="107">
        <v>0.84</v>
      </c>
      <c r="AR22" s="23">
        <v>0.68</v>
      </c>
      <c r="AS22" s="23">
        <v>0.6</v>
      </c>
      <c r="AT22" s="23">
        <v>0.52</v>
      </c>
      <c r="AU22" s="23">
        <v>0.44</v>
      </c>
      <c r="AV22" s="23">
        <v>0.36</v>
      </c>
      <c r="AW22" s="23">
        <v>0.3</v>
      </c>
      <c r="AX22" s="23">
        <v>0.26</v>
      </c>
      <c r="AY22" s="23">
        <v>0.24</v>
      </c>
      <c r="AZ22" s="23">
        <v>0.22</v>
      </c>
      <c r="BA22" s="23">
        <v>0.21</v>
      </c>
      <c r="BB22" s="92">
        <v>0.2</v>
      </c>
      <c r="BC22" s="346">
        <f t="shared" si="4"/>
        <v>23.529411764705866</v>
      </c>
      <c r="BD22" s="347">
        <f t="shared" si="4"/>
        <v>13.333333333333353</v>
      </c>
      <c r="BE22" s="347">
        <f t="shared" si="4"/>
        <v>15.384615384615374</v>
      </c>
      <c r="BF22" s="347">
        <f t="shared" si="4"/>
        <v>18.181818181818187</v>
      </c>
      <c r="BG22" s="347">
        <f t="shared" si="4"/>
        <v>22.222222222222232</v>
      </c>
      <c r="BH22" s="347">
        <f t="shared" si="4"/>
        <v>19.999999999999996</v>
      </c>
      <c r="BI22" s="347">
        <f t="shared" si="4"/>
        <v>15.384615384615374</v>
      </c>
      <c r="BJ22" s="347">
        <f t="shared" si="4"/>
        <v>8.3333333333333481</v>
      </c>
      <c r="BK22" s="347">
        <f t="shared" si="4"/>
        <v>9.0909090909090828</v>
      </c>
      <c r="BL22" s="347">
        <f t="shared" si="4"/>
        <v>4.7619047619047672</v>
      </c>
      <c r="BM22" s="348">
        <f t="shared" si="4"/>
        <v>4.9999999999999822</v>
      </c>
      <c r="BN22" s="350">
        <f>AVERAGE(BC22:BM22)</f>
        <v>14.111105768859778</v>
      </c>
      <c r="BO22" s="350">
        <f>SQRT(AVERAGE((BC22-$BN22)^2,(BD22-$BN22)^2,(BE22-$BN22)^2,(BF22-$BN22)^2,(BG22-$BN22)^2,(BH22-$BN22)^2,(BI22-$BN22)^2,(BJ22-$BN22)^2,(BK22-$BN22)^2,(BL22-$BN22)^2,(BM22-$BN22)^2))</f>
        <v>6.3144703442469154</v>
      </c>
    </row>
    <row r="23" spans="1:67">
      <c r="A23" s="20" t="s">
        <v>688</v>
      </c>
      <c r="B23" s="21" t="s">
        <v>689</v>
      </c>
      <c r="C23" s="28" t="s">
        <v>101</v>
      </c>
      <c r="D23" s="85" t="s">
        <v>108</v>
      </c>
      <c r="E23" s="101">
        <v>49</v>
      </c>
      <c r="F23" s="104">
        <v>14</v>
      </c>
      <c r="G23" s="39" t="s">
        <v>660</v>
      </c>
      <c r="H23" s="40" t="s">
        <v>796</v>
      </c>
      <c r="I23" s="124">
        <v>21.58</v>
      </c>
      <c r="J23" s="214">
        <f>(S23/I23)*100</f>
        <v>2.5949953660797038</v>
      </c>
      <c r="K23" s="402">
        <v>0.11</v>
      </c>
      <c r="L23" s="107">
        <v>0.14000000000000001</v>
      </c>
      <c r="M23" s="24">
        <f>((L23/K23)-1)*100</f>
        <v>27.272727272727295</v>
      </c>
      <c r="N23" s="25">
        <v>40742</v>
      </c>
      <c r="O23" s="26">
        <v>40744</v>
      </c>
      <c r="P23" s="27">
        <v>40758</v>
      </c>
      <c r="Q23" s="175" t="s">
        <v>694</v>
      </c>
      <c r="R23" s="21"/>
      <c r="S23" s="211">
        <f>L23*4</f>
        <v>0.56000000000000005</v>
      </c>
      <c r="T23" s="221">
        <f>S23/X23*100</f>
        <v>39.436619718309863</v>
      </c>
      <c r="U23" s="288">
        <f>(I23/SQRT(22.5*X23*(I23/AA23))-1)*100</f>
        <v>5.2476028371829297</v>
      </c>
      <c r="V23" s="47">
        <f>I23/X23</f>
        <v>15.197183098591548</v>
      </c>
      <c r="W23" s="266">
        <v>1</v>
      </c>
      <c r="X23" s="137">
        <v>1.42</v>
      </c>
      <c r="Y23" s="131">
        <v>0.92</v>
      </c>
      <c r="Z23" s="124">
        <v>0.57999999999999996</v>
      </c>
      <c r="AA23" s="132">
        <v>1.64</v>
      </c>
      <c r="AB23" s="131">
        <v>1.63</v>
      </c>
      <c r="AC23" s="124">
        <v>1.9</v>
      </c>
      <c r="AD23" s="229">
        <f>(AC23/AB23-1)*100</f>
        <v>16.564417177914102</v>
      </c>
      <c r="AE23" s="386">
        <f>(I23/AB23)/Y23</f>
        <v>14.390504134435847</v>
      </c>
      <c r="AF23" s="269">
        <v>28100</v>
      </c>
      <c r="AG23" s="124">
        <v>19.350000000000001</v>
      </c>
      <c r="AH23" s="124">
        <v>27.45</v>
      </c>
      <c r="AI23" s="181">
        <f>((I23-AG23)/AG23)*100</f>
        <v>11.524547803617555</v>
      </c>
      <c r="AJ23" s="149">
        <f>((I23-AH23)/AH23)*100</f>
        <v>-21.38433515482696</v>
      </c>
      <c r="AK23" s="236">
        <f>AN23/AO23</f>
        <v>1.158272071798772</v>
      </c>
      <c r="AL23" s="226">
        <f>((AQ23/AR23)^(1/1)-1)*100</f>
        <v>14.285714285714302</v>
      </c>
      <c r="AM23" s="227">
        <f>((AQ23/AT23)^(1/3)-1)*100</f>
        <v>15.441567326431937</v>
      </c>
      <c r="AN23" s="227">
        <f>((AQ23/AV23)^(1/5)-1)*100</f>
        <v>31.95079107728942</v>
      </c>
      <c r="AO23" s="229">
        <f>((AQ23/BA23)^(1/10)-1)*100</f>
        <v>27.584875656779428</v>
      </c>
      <c r="AP23" s="217"/>
      <c r="AQ23" s="107">
        <v>0.4</v>
      </c>
      <c r="AR23" s="23">
        <v>0.35</v>
      </c>
      <c r="AS23" s="23">
        <v>0.33</v>
      </c>
      <c r="AT23" s="23">
        <v>0.26</v>
      </c>
      <c r="AU23" s="23">
        <v>0.16</v>
      </c>
      <c r="AV23" s="23">
        <v>0.1</v>
      </c>
      <c r="AW23" s="23">
        <v>7.0000000000000007E-2</v>
      </c>
      <c r="AX23" s="23">
        <v>5.2499999999999998E-2</v>
      </c>
      <c r="AY23" s="23">
        <v>0.04</v>
      </c>
      <c r="AZ23" s="23">
        <v>3.7499999999999999E-2</v>
      </c>
      <c r="BA23" s="23">
        <v>3.5000000000000003E-2</v>
      </c>
      <c r="BB23" s="92">
        <v>0.03</v>
      </c>
      <c r="BC23" s="204">
        <f t="shared" si="4"/>
        <v>14.285714285714302</v>
      </c>
      <c r="BD23" s="164">
        <f t="shared" si="4"/>
        <v>6.0606060606060552</v>
      </c>
      <c r="BE23" s="164">
        <f t="shared" si="4"/>
        <v>26.923076923076916</v>
      </c>
      <c r="BF23" s="164">
        <f t="shared" si="4"/>
        <v>62.5</v>
      </c>
      <c r="BG23" s="164">
        <f t="shared" si="4"/>
        <v>59.999999999999986</v>
      </c>
      <c r="BH23" s="164">
        <f t="shared" si="4"/>
        <v>42.857142857142861</v>
      </c>
      <c r="BI23" s="164">
        <f t="shared" si="4"/>
        <v>33.33333333333335</v>
      </c>
      <c r="BJ23" s="164">
        <f t="shared" si="4"/>
        <v>31.25</v>
      </c>
      <c r="BK23" s="164">
        <f t="shared" si="4"/>
        <v>6.6666666666666652</v>
      </c>
      <c r="BL23" s="164">
        <f t="shared" si="4"/>
        <v>7.1428571428571397</v>
      </c>
      <c r="BM23" s="165">
        <f t="shared" si="4"/>
        <v>16.666666666666675</v>
      </c>
      <c r="BN23" s="312">
        <f>AVERAGE(BC23:BM23)</f>
        <v>27.971460357824</v>
      </c>
      <c r="BO23" s="312">
        <f>SQRT(AVERAGE((BC23-$BN23)^2,(BD23-$BN23)^2,(BE23-$BN23)^2,(BF23-$BN23)^2,(BG23-$BN23)^2,(BH23-$BN23)^2,(BI23-$BN23)^2,(BJ23-$BN23)^2,(BK23-$BN23)^2,(BL23-$BN23)^2,(BM23-$BN23)^2))</f>
        <v>19.454228436868448</v>
      </c>
    </row>
    <row r="24" spans="1:67">
      <c r="A24" s="76" t="s">
        <v>836</v>
      </c>
      <c r="B24" s="21" t="s">
        <v>837</v>
      </c>
      <c r="C24" s="28" t="s">
        <v>99</v>
      </c>
      <c r="D24" s="28" t="s">
        <v>210</v>
      </c>
      <c r="E24" s="101">
        <v>10</v>
      </c>
      <c r="F24" s="104">
        <v>245</v>
      </c>
      <c r="G24" s="39" t="s">
        <v>717</v>
      </c>
      <c r="H24" s="40" t="s">
        <v>717</v>
      </c>
      <c r="I24" s="410">
        <v>68.81</v>
      </c>
      <c r="J24" s="294">
        <v>1.4532771399505882</v>
      </c>
      <c r="K24" s="23">
        <v>0.23</v>
      </c>
      <c r="L24" s="107">
        <v>0.25</v>
      </c>
      <c r="M24" s="214">
        <v>8.6956521739130377</v>
      </c>
      <c r="N24" s="352">
        <v>40766</v>
      </c>
      <c r="O24" s="26">
        <v>40770</v>
      </c>
      <c r="P24" s="27">
        <v>40787</v>
      </c>
      <c r="Q24" s="27" t="s">
        <v>7</v>
      </c>
      <c r="R24" s="21"/>
      <c r="S24" s="211">
        <v>1</v>
      </c>
      <c r="T24" s="221">
        <v>6.2893081761006302</v>
      </c>
      <c r="U24" s="288">
        <v>-59.566119747702146</v>
      </c>
      <c r="V24" s="47">
        <v>4.327672955974843</v>
      </c>
      <c r="W24" s="266">
        <v>12</v>
      </c>
      <c r="X24" s="137">
        <v>15.9</v>
      </c>
      <c r="Y24" s="131">
        <v>1.1200000000000001</v>
      </c>
      <c r="Z24" s="353">
        <v>0.21</v>
      </c>
      <c r="AA24" s="132">
        <v>0.85</v>
      </c>
      <c r="AB24" s="131">
        <v>6.19</v>
      </c>
      <c r="AC24" s="353">
        <v>6.6</v>
      </c>
      <c r="AD24" s="229">
        <v>6.623586429725357</v>
      </c>
      <c r="AE24" s="386">
        <v>9.9252827140549265</v>
      </c>
      <c r="AF24" s="269">
        <v>10130</v>
      </c>
      <c r="AG24" s="353">
        <v>45.83</v>
      </c>
      <c r="AH24" s="353">
        <v>76.13</v>
      </c>
      <c r="AI24" s="181">
        <v>50.14182849661794</v>
      </c>
      <c r="AJ24" s="149">
        <v>-9.6151320110337508</v>
      </c>
      <c r="AK24" s="236" t="s">
        <v>664</v>
      </c>
      <c r="AL24" s="226">
        <v>9.9999999999999876</v>
      </c>
      <c r="AM24" s="438">
        <v>10.06424162982089</v>
      </c>
      <c r="AN24" s="438">
        <v>9.4608784223157532</v>
      </c>
      <c r="AO24" s="229" t="s">
        <v>664</v>
      </c>
      <c r="AP24" s="217"/>
      <c r="AQ24" s="107">
        <v>0.88</v>
      </c>
      <c r="AR24" s="23">
        <v>0.8</v>
      </c>
      <c r="AS24" s="428">
        <v>0.72</v>
      </c>
      <c r="AT24" s="428">
        <v>0.66</v>
      </c>
      <c r="AU24" s="428">
        <v>0.62</v>
      </c>
      <c r="AV24" s="428">
        <v>0.56000000000000005</v>
      </c>
      <c r="AW24" s="428">
        <v>0.48</v>
      </c>
      <c r="AX24" s="428">
        <v>0.42</v>
      </c>
      <c r="AY24" s="428">
        <v>0.38500000000000001</v>
      </c>
      <c r="AZ24" s="444">
        <v>0</v>
      </c>
      <c r="BA24" s="444">
        <v>0</v>
      </c>
      <c r="BB24" s="362">
        <v>0</v>
      </c>
      <c r="BC24" s="204">
        <v>9.9999999999999876</v>
      </c>
      <c r="BD24" s="364">
        <v>11.111111111111116</v>
      </c>
      <c r="BE24" s="364">
        <v>9.0909090909090828</v>
      </c>
      <c r="BF24" s="364">
        <v>6.4516129032258229</v>
      </c>
      <c r="BG24" s="364">
        <v>10.714285714285699</v>
      </c>
      <c r="BH24" s="364">
        <v>16.666666666666671</v>
      </c>
      <c r="BI24" s="364">
        <v>14.285714285714281</v>
      </c>
      <c r="BJ24" s="364">
        <v>9.0909090909090828</v>
      </c>
      <c r="BK24" s="364">
        <v>0</v>
      </c>
      <c r="BL24" s="364">
        <v>0</v>
      </c>
      <c r="BM24" s="165">
        <v>0</v>
      </c>
      <c r="BN24" s="312">
        <v>7.946473532983795</v>
      </c>
      <c r="BO24" s="312">
        <v>5.497221004194488</v>
      </c>
    </row>
    <row r="25" spans="1:67">
      <c r="A25" s="20" t="s">
        <v>585</v>
      </c>
      <c r="B25" s="21" t="s">
        <v>586</v>
      </c>
      <c r="C25" s="28" t="s">
        <v>99</v>
      </c>
      <c r="D25" s="28" t="s">
        <v>210</v>
      </c>
      <c r="E25" s="101">
        <v>36</v>
      </c>
      <c r="F25" s="104">
        <v>63</v>
      </c>
      <c r="G25" s="39" t="s">
        <v>660</v>
      </c>
      <c r="H25" s="40" t="s">
        <v>796</v>
      </c>
      <c r="I25" s="124">
        <v>30.38</v>
      </c>
      <c r="J25" s="214">
        <f t="shared" ref="J25:J30" si="5">(S25/I25)*100</f>
        <v>2.1066491112574064</v>
      </c>
      <c r="K25" s="427">
        <v>0.15</v>
      </c>
      <c r="L25" s="402">
        <v>0.16</v>
      </c>
      <c r="M25" s="24">
        <f t="shared" ref="M25:M30" si="6">((L25/K25)-1)*100</f>
        <v>6.6666666666666652</v>
      </c>
      <c r="N25" s="25">
        <v>40589</v>
      </c>
      <c r="O25" s="26">
        <v>40591</v>
      </c>
      <c r="P25" s="27">
        <v>40612</v>
      </c>
      <c r="Q25" s="175" t="s">
        <v>247</v>
      </c>
      <c r="R25" s="21"/>
      <c r="S25" s="211">
        <f t="shared" ref="S25:S30" si="7">L25*4</f>
        <v>0.64</v>
      </c>
      <c r="T25" s="221">
        <f t="shared" ref="T25:T30" si="8">S25/X25*100</f>
        <v>19.692307692307693</v>
      </c>
      <c r="U25" s="332">
        <f>(I25/SQRT(22.5*X25*(I25/AA25))-1)*100</f>
        <v>-29.983249867297481</v>
      </c>
      <c r="V25" s="47">
        <f t="shared" ref="V25:V30" si="9">I25/X25</f>
        <v>9.3476923076923075</v>
      </c>
      <c r="W25" s="333">
        <v>6</v>
      </c>
      <c r="X25" s="137">
        <v>3.25</v>
      </c>
      <c r="Y25" s="131">
        <v>0.94</v>
      </c>
      <c r="Z25" s="353">
        <v>0.27</v>
      </c>
      <c r="AA25" s="132">
        <v>1.18</v>
      </c>
      <c r="AB25" s="131">
        <v>3.29</v>
      </c>
      <c r="AC25" s="124">
        <v>3.37</v>
      </c>
      <c r="AD25" s="335">
        <f t="shared" ref="AD25:AD30" si="10">(AC25/AB25-1)*100</f>
        <v>2.4316109422492405</v>
      </c>
      <c r="AE25" s="386">
        <f t="shared" ref="AE25:AE30" si="11">(I25/AB25)/Y25</f>
        <v>9.8234495246717977</v>
      </c>
      <c r="AF25" s="354">
        <v>19380</v>
      </c>
      <c r="AG25" s="353">
        <v>26.5</v>
      </c>
      <c r="AH25" s="353">
        <v>38.020000000000003</v>
      </c>
      <c r="AI25" s="355">
        <f t="shared" ref="AI25:AI30" si="12">((I25-AG25)/AG25)*100</f>
        <v>14.641509433962261</v>
      </c>
      <c r="AJ25" s="356">
        <f t="shared" ref="AJ25:AJ30" si="13">((I25-AH25)/AH25)*100</f>
        <v>-20.094687006838516</v>
      </c>
      <c r="AK25" s="357">
        <f t="shared" ref="AK25:AK30" si="14">AN25/AO25</f>
        <v>0.95726756488077835</v>
      </c>
      <c r="AL25" s="339">
        <f t="shared" ref="AL25:AL30" si="15">((AQ25/AR25)^(1/1)-1)*100</f>
        <v>7.1428571428571397</v>
      </c>
      <c r="AM25" s="438">
        <f t="shared" ref="AM25:AM30" si="16">((AQ25/AT25)^(1/3)-1)*100</f>
        <v>9.2608243623279343</v>
      </c>
      <c r="AN25" s="438">
        <f t="shared" ref="AN25:AN30" si="17">((AQ25/AV25)^(1/5)-1)*100</f>
        <v>12.030033714161736</v>
      </c>
      <c r="AO25" s="335">
        <f t="shared" ref="AO25:AO30" si="18">((AQ25/BA25)^(1/10)-1)*100</f>
        <v>12.56705455768785</v>
      </c>
      <c r="AP25" s="358"/>
      <c r="AQ25" s="402">
        <v>0.6</v>
      </c>
      <c r="AR25" s="427">
        <v>0.56000000000000005</v>
      </c>
      <c r="AS25" s="360">
        <v>0.52</v>
      </c>
      <c r="AT25" s="360">
        <v>0.46</v>
      </c>
      <c r="AU25" s="360">
        <v>0.4</v>
      </c>
      <c r="AV25" s="360">
        <v>0.34</v>
      </c>
      <c r="AW25" s="360">
        <v>0.3</v>
      </c>
      <c r="AX25" s="360">
        <v>0.24</v>
      </c>
      <c r="AY25" s="360">
        <v>0.22</v>
      </c>
      <c r="AZ25" s="428">
        <v>0.19286000000000003</v>
      </c>
      <c r="BA25" s="428">
        <v>0.18367</v>
      </c>
      <c r="BB25" s="366">
        <v>0.17491999999999999</v>
      </c>
      <c r="BC25" s="363">
        <f t="shared" ref="BC25:BM30" si="19">((AQ25/AR25)-1)*100</f>
        <v>7.1428571428571397</v>
      </c>
      <c r="BD25" s="364">
        <f t="shared" si="19"/>
        <v>7.6923076923077094</v>
      </c>
      <c r="BE25" s="364">
        <f t="shared" si="19"/>
        <v>13.043478260869556</v>
      </c>
      <c r="BF25" s="364">
        <f t="shared" si="19"/>
        <v>14.999999999999991</v>
      </c>
      <c r="BG25" s="364">
        <f t="shared" si="19"/>
        <v>17.647058823529417</v>
      </c>
      <c r="BH25" s="364">
        <f t="shared" si="19"/>
        <v>13.333333333333353</v>
      </c>
      <c r="BI25" s="364">
        <f t="shared" si="19"/>
        <v>25</v>
      </c>
      <c r="BJ25" s="364">
        <f t="shared" si="19"/>
        <v>9.0909090909090828</v>
      </c>
      <c r="BK25" s="364">
        <f t="shared" si="19"/>
        <v>14.07238411282794</v>
      </c>
      <c r="BL25" s="364">
        <f t="shared" si="19"/>
        <v>5.0035389557358423</v>
      </c>
      <c r="BM25" s="365">
        <f t="shared" si="19"/>
        <v>5.0022867596615672</v>
      </c>
      <c r="BN25" s="349">
        <f t="shared" ref="BN25:BN30" si="20">AVERAGE(BC25:BM25)</f>
        <v>12.002559470184691</v>
      </c>
      <c r="BO25" s="349">
        <f t="shared" ref="BO25:BO30" si="21">SQRT(AVERAGE((BC25-$BN25)^2,(BD25-$BN25)^2,(BE25-$BN25)^2,(BF25-$BN25)^2,(BG25-$BN25)^2,(BH25-$BN25)^2,(BI25-$BN25)^2,(BJ25-$BN25)^2,(BK25-$BN25)^2,(BL25-$BN25)^2,(BM25-$BN25)^2))</f>
        <v>5.7649404260435153</v>
      </c>
    </row>
    <row r="26" spans="1:67">
      <c r="A26" s="172" t="s">
        <v>191</v>
      </c>
      <c r="B26" s="31" t="s">
        <v>188</v>
      </c>
      <c r="C26" s="28" t="s">
        <v>99</v>
      </c>
      <c r="D26" s="36" t="s">
        <v>189</v>
      </c>
      <c r="E26" s="102">
        <v>27</v>
      </c>
      <c r="F26" s="104">
        <v>92</v>
      </c>
      <c r="G26" s="41" t="s">
        <v>660</v>
      </c>
      <c r="H26" s="43" t="s">
        <v>660</v>
      </c>
      <c r="I26" s="125">
        <v>73.56</v>
      </c>
      <c r="J26" s="295">
        <f t="shared" si="5"/>
        <v>1.7400761283306143</v>
      </c>
      <c r="K26" s="378">
        <v>0.3</v>
      </c>
      <c r="L26" s="367">
        <v>0.32</v>
      </c>
      <c r="M26" s="34">
        <f t="shared" si="6"/>
        <v>6.6666666666666652</v>
      </c>
      <c r="N26" s="44">
        <v>40515</v>
      </c>
      <c r="O26" s="45">
        <v>40519</v>
      </c>
      <c r="P26" s="35">
        <v>40539</v>
      </c>
      <c r="Q26" s="35" t="s">
        <v>445</v>
      </c>
      <c r="R26" s="31" t="s">
        <v>190</v>
      </c>
      <c r="S26" s="171">
        <f t="shared" si="7"/>
        <v>1.28</v>
      </c>
      <c r="T26" s="287">
        <f t="shared" si="8"/>
        <v>32.820512820512818</v>
      </c>
      <c r="U26" s="388">
        <f>(I26/SQRT(22.5*X26*(I26/AA26))-1)*100</f>
        <v>108.98550229846128</v>
      </c>
      <c r="V26" s="48">
        <f t="shared" si="9"/>
        <v>18.861538461538462</v>
      </c>
      <c r="W26" s="369">
        <v>4</v>
      </c>
      <c r="X26" s="138">
        <v>3.9</v>
      </c>
      <c r="Y26" s="133">
        <v>1.54</v>
      </c>
      <c r="Z26" s="125">
        <v>4.1500000000000004</v>
      </c>
      <c r="AA26" s="134">
        <v>5.21</v>
      </c>
      <c r="AB26" s="133">
        <v>3.69</v>
      </c>
      <c r="AC26" s="125">
        <v>4.07</v>
      </c>
      <c r="AD26" s="370">
        <f t="shared" si="10"/>
        <v>10.298102981029821</v>
      </c>
      <c r="AE26" s="389">
        <f t="shared" si="11"/>
        <v>12.944778798437337</v>
      </c>
      <c r="AF26" s="371">
        <v>10670</v>
      </c>
      <c r="AG26" s="125">
        <v>54.25</v>
      </c>
      <c r="AH26" s="125">
        <v>77.25</v>
      </c>
      <c r="AI26" s="372">
        <f t="shared" si="12"/>
        <v>35.594470046082954</v>
      </c>
      <c r="AJ26" s="373">
        <f t="shared" si="13"/>
        <v>-4.7766990291262106</v>
      </c>
      <c r="AK26" s="357">
        <f t="shared" si="14"/>
        <v>0.96202255211080667</v>
      </c>
      <c r="AL26" s="390">
        <f t="shared" si="15"/>
        <v>4.3478260869565188</v>
      </c>
      <c r="AM26" s="391">
        <f t="shared" si="16"/>
        <v>7.4241591334092139</v>
      </c>
      <c r="AN26" s="391">
        <f t="shared" si="17"/>
        <v>8.88624888199654</v>
      </c>
      <c r="AO26" s="370">
        <f t="shared" si="18"/>
        <v>9.2370484065045222</v>
      </c>
      <c r="AP26" s="358" t="s">
        <v>817</v>
      </c>
      <c r="AQ26" s="402">
        <v>1.2</v>
      </c>
      <c r="AR26" s="427">
        <v>1.1499999999999999</v>
      </c>
      <c r="AS26" s="427">
        <v>1.0880000000000001</v>
      </c>
      <c r="AT26" s="427">
        <v>0.96799999999999997</v>
      </c>
      <c r="AU26" s="427">
        <v>0.89600000000000013</v>
      </c>
      <c r="AV26" s="427">
        <v>0.78400000000000003</v>
      </c>
      <c r="AW26" s="427">
        <v>0.68</v>
      </c>
      <c r="AX26" s="427">
        <v>0.6</v>
      </c>
      <c r="AY26" s="427">
        <v>0.56000000000000005</v>
      </c>
      <c r="AZ26" s="427">
        <v>0.52800000000000002</v>
      </c>
      <c r="BA26" s="427">
        <v>0.496</v>
      </c>
      <c r="BB26" s="366">
        <v>0.47199999999999998</v>
      </c>
      <c r="BC26" s="392">
        <f t="shared" si="19"/>
        <v>4.3478260869565188</v>
      </c>
      <c r="BD26" s="393">
        <f t="shared" si="19"/>
        <v>5.6985294117646967</v>
      </c>
      <c r="BE26" s="393">
        <f t="shared" si="19"/>
        <v>12.396694214876035</v>
      </c>
      <c r="BF26" s="393">
        <f t="shared" si="19"/>
        <v>8.0357142857142563</v>
      </c>
      <c r="BG26" s="393">
        <f t="shared" si="19"/>
        <v>14.285714285714302</v>
      </c>
      <c r="BH26" s="393">
        <f t="shared" si="19"/>
        <v>15.294117647058814</v>
      </c>
      <c r="BI26" s="393">
        <f t="shared" si="19"/>
        <v>13.333333333333353</v>
      </c>
      <c r="BJ26" s="393">
        <f t="shared" si="19"/>
        <v>7.1428571428571397</v>
      </c>
      <c r="BK26" s="393">
        <f t="shared" si="19"/>
        <v>6.0606060606060552</v>
      </c>
      <c r="BL26" s="393">
        <f t="shared" si="19"/>
        <v>6.4516129032258229</v>
      </c>
      <c r="BM26" s="394">
        <f t="shared" si="19"/>
        <v>5.0847457627118731</v>
      </c>
      <c r="BN26" s="395">
        <f t="shared" si="20"/>
        <v>8.9210682849835319</v>
      </c>
      <c r="BO26" s="395">
        <f t="shared" si="21"/>
        <v>3.8751686816275006</v>
      </c>
    </row>
    <row r="27" spans="1:67">
      <c r="A27" s="10" t="s">
        <v>690</v>
      </c>
      <c r="B27" s="11" t="s">
        <v>691</v>
      </c>
      <c r="C27" s="28" t="s">
        <v>99</v>
      </c>
      <c r="D27" s="19" t="s">
        <v>527</v>
      </c>
      <c r="E27" s="100">
        <v>49</v>
      </c>
      <c r="F27" s="104">
        <v>12</v>
      </c>
      <c r="G27" s="37" t="s">
        <v>796</v>
      </c>
      <c r="H27" s="38" t="s">
        <v>796</v>
      </c>
      <c r="I27" s="147">
        <v>68.010000000000005</v>
      </c>
      <c r="J27" s="214">
        <f t="shared" si="5"/>
        <v>2.7642993677400378</v>
      </c>
      <c r="K27" s="343">
        <v>0.44</v>
      </c>
      <c r="L27" s="409">
        <v>0.47</v>
      </c>
      <c r="M27" s="15">
        <f t="shared" si="6"/>
        <v>6.8181818181818121</v>
      </c>
      <c r="N27" s="16">
        <v>40613</v>
      </c>
      <c r="O27" s="17">
        <v>40617</v>
      </c>
      <c r="P27" s="18">
        <v>40634</v>
      </c>
      <c r="Q27" s="18" t="s">
        <v>245</v>
      </c>
      <c r="R27" s="11"/>
      <c r="S27" s="211">
        <f t="shared" si="7"/>
        <v>1.88</v>
      </c>
      <c r="T27" s="221">
        <f t="shared" si="8"/>
        <v>35.009310986964614</v>
      </c>
      <c r="U27" s="288">
        <f>(I27/SQRT(22.5*X27*(I27/AA27))-1)*100</f>
        <v>58.975850111531258</v>
      </c>
      <c r="V27" s="47">
        <f t="shared" si="9"/>
        <v>12.664804469273744</v>
      </c>
      <c r="W27" s="266">
        <v>12</v>
      </c>
      <c r="X27" s="137">
        <v>5.37</v>
      </c>
      <c r="Y27" s="131">
        <v>1.92</v>
      </c>
      <c r="Z27" s="353">
        <v>3.74</v>
      </c>
      <c r="AA27" s="132">
        <v>4.49</v>
      </c>
      <c r="AB27" s="131">
        <v>3.88</v>
      </c>
      <c r="AC27" s="353">
        <v>4.3</v>
      </c>
      <c r="AD27" s="229">
        <f t="shared" si="10"/>
        <v>10.824742268041243</v>
      </c>
      <c r="AE27" s="229">
        <f t="shared" si="11"/>
        <v>9.1293492268041252</v>
      </c>
      <c r="AF27" s="269">
        <v>155950</v>
      </c>
      <c r="AG27" s="353">
        <v>54.43</v>
      </c>
      <c r="AH27" s="353">
        <v>69.819999999999993</v>
      </c>
      <c r="AI27" s="181">
        <f t="shared" si="12"/>
        <v>24.949476391695764</v>
      </c>
      <c r="AJ27" s="149">
        <f t="shared" si="13"/>
        <v>-2.5923804067602236</v>
      </c>
      <c r="AK27" s="338">
        <f t="shared" si="14"/>
        <v>0.94830479918505928</v>
      </c>
      <c r="AL27" s="226">
        <f t="shared" si="15"/>
        <v>7.3170731707317138</v>
      </c>
      <c r="AM27" s="438">
        <f t="shared" si="16"/>
        <v>8.9744250818549531</v>
      </c>
      <c r="AN27" s="438">
        <f t="shared" si="17"/>
        <v>9.4608784223157549</v>
      </c>
      <c r="AO27" s="229">
        <f t="shared" si="18"/>
        <v>9.9766218946124816</v>
      </c>
      <c r="AP27" s="341"/>
      <c r="AQ27" s="409">
        <v>1.76</v>
      </c>
      <c r="AR27" s="343">
        <v>1.64</v>
      </c>
      <c r="AS27" s="343">
        <v>1.52</v>
      </c>
      <c r="AT27" s="343">
        <v>1.36</v>
      </c>
      <c r="AU27" s="343">
        <v>1.24</v>
      </c>
      <c r="AV27" s="343">
        <v>1.1200000000000001</v>
      </c>
      <c r="AW27" s="343">
        <v>1</v>
      </c>
      <c r="AX27" s="343">
        <v>0.88</v>
      </c>
      <c r="AY27" s="343">
        <v>0.8</v>
      </c>
      <c r="AZ27" s="343">
        <v>0.72</v>
      </c>
      <c r="BA27" s="343">
        <v>0.68</v>
      </c>
      <c r="BB27" s="397">
        <v>0.64</v>
      </c>
      <c r="BC27" s="204">
        <f t="shared" si="19"/>
        <v>7.3170731707317138</v>
      </c>
      <c r="BD27" s="283">
        <f t="shared" si="19"/>
        <v>7.8947368421052655</v>
      </c>
      <c r="BE27" s="283">
        <f t="shared" si="19"/>
        <v>11.764705882352944</v>
      </c>
      <c r="BF27" s="283">
        <f t="shared" si="19"/>
        <v>9.6774193548387224</v>
      </c>
      <c r="BG27" s="283">
        <f t="shared" si="19"/>
        <v>10.714285714285698</v>
      </c>
      <c r="BH27" s="283">
        <f t="shared" si="19"/>
        <v>12.000000000000011</v>
      </c>
      <c r="BI27" s="283">
        <f t="shared" si="19"/>
        <v>13.636363636363647</v>
      </c>
      <c r="BJ27" s="283">
        <f t="shared" si="19"/>
        <v>9.9999999999999858</v>
      </c>
      <c r="BK27" s="283">
        <f t="shared" si="19"/>
        <v>11.111111111111116</v>
      </c>
      <c r="BL27" s="283">
        <f t="shared" si="19"/>
        <v>5.8823529411764497</v>
      </c>
      <c r="BM27" s="165">
        <f t="shared" si="19"/>
        <v>6.25</v>
      </c>
      <c r="BN27" s="312">
        <f t="shared" si="20"/>
        <v>9.6589135139059596</v>
      </c>
      <c r="BO27" s="312">
        <f t="shared" si="21"/>
        <v>2.4036745419131966</v>
      </c>
    </row>
    <row r="28" spans="1:67">
      <c r="A28" s="20" t="s">
        <v>391</v>
      </c>
      <c r="B28" s="21" t="s">
        <v>392</v>
      </c>
      <c r="C28" s="28" t="s">
        <v>99</v>
      </c>
      <c r="D28" s="28" t="s">
        <v>231</v>
      </c>
      <c r="E28" s="101">
        <v>39</v>
      </c>
      <c r="F28" s="104">
        <v>49</v>
      </c>
      <c r="G28" s="39" t="s">
        <v>660</v>
      </c>
      <c r="H28" s="40" t="s">
        <v>660</v>
      </c>
      <c r="I28" s="124">
        <v>64.040000000000006</v>
      </c>
      <c r="J28" s="214">
        <f t="shared" si="5"/>
        <v>3.2167395377888819</v>
      </c>
      <c r="K28" s="23">
        <v>0.48</v>
      </c>
      <c r="L28" s="107">
        <v>0.51500000000000001</v>
      </c>
      <c r="M28" s="24">
        <f t="shared" si="6"/>
        <v>7.2916666666666741</v>
      </c>
      <c r="N28" s="25">
        <v>40695</v>
      </c>
      <c r="O28" s="26">
        <v>40697</v>
      </c>
      <c r="P28" s="27">
        <v>40724</v>
      </c>
      <c r="Q28" s="27" t="s">
        <v>244</v>
      </c>
      <c r="R28" s="21"/>
      <c r="S28" s="211">
        <f t="shared" si="7"/>
        <v>2.06</v>
      </c>
      <c r="T28" s="221">
        <f t="shared" si="8"/>
        <v>52.417302798982192</v>
      </c>
      <c r="U28" s="288">
        <f>(I28/SQRT(22.5*X28*(I28/AA28))-1)*100</f>
        <v>81.926610175540986</v>
      </c>
      <c r="V28" s="47">
        <f t="shared" si="9"/>
        <v>16.295165394402037</v>
      </c>
      <c r="W28" s="266">
        <v>12</v>
      </c>
      <c r="X28" s="137">
        <v>3.93</v>
      </c>
      <c r="Y28" s="131">
        <v>1.67</v>
      </c>
      <c r="Z28" s="124">
        <v>1.67</v>
      </c>
      <c r="AA28" s="132">
        <v>4.57</v>
      </c>
      <c r="AB28" s="131">
        <v>4.49</v>
      </c>
      <c r="AC28" s="124">
        <v>4.9000000000000004</v>
      </c>
      <c r="AD28" s="229">
        <f t="shared" si="10"/>
        <v>9.1314031180400832</v>
      </c>
      <c r="AE28" s="229">
        <f t="shared" si="11"/>
        <v>8.5406025365749585</v>
      </c>
      <c r="AF28" s="269">
        <v>101230</v>
      </c>
      <c r="AG28" s="124">
        <v>62.05</v>
      </c>
      <c r="AH28" s="124">
        <v>71.89</v>
      </c>
      <c r="AI28" s="181">
        <f t="shared" si="12"/>
        <v>3.2070910556003369</v>
      </c>
      <c r="AJ28" s="149">
        <f t="shared" si="13"/>
        <v>-10.919460286548887</v>
      </c>
      <c r="AK28" s="236">
        <f t="shared" si="14"/>
        <v>1.0552210168178526</v>
      </c>
      <c r="AL28" s="226">
        <f t="shared" si="15"/>
        <v>6.2857142857142945</v>
      </c>
      <c r="AM28" s="438">
        <f t="shared" si="16"/>
        <v>11.27383564427249</v>
      </c>
      <c r="AN28" s="438">
        <f t="shared" si="17"/>
        <v>13.673013579190219</v>
      </c>
      <c r="AO28" s="229">
        <f t="shared" si="18"/>
        <v>12.957487920798672</v>
      </c>
      <c r="AP28" s="217"/>
      <c r="AQ28" s="107">
        <v>1.86</v>
      </c>
      <c r="AR28" s="23">
        <v>1.75</v>
      </c>
      <c r="AS28" s="23">
        <v>1.6</v>
      </c>
      <c r="AT28" s="23">
        <v>1.35</v>
      </c>
      <c r="AU28" s="23">
        <v>1.1200000000000001</v>
      </c>
      <c r="AV28" s="23">
        <v>0.98</v>
      </c>
      <c r="AW28" s="23">
        <v>0.78</v>
      </c>
      <c r="AX28" s="23">
        <v>0.62</v>
      </c>
      <c r="AY28" s="23">
        <v>0.59</v>
      </c>
      <c r="AZ28" s="23">
        <v>0.56999999999999995</v>
      </c>
      <c r="BA28" s="23">
        <v>0.55000000000000004</v>
      </c>
      <c r="BB28" s="92">
        <v>0.53</v>
      </c>
      <c r="BC28" s="204">
        <f t="shared" si="19"/>
        <v>6.2857142857142945</v>
      </c>
      <c r="BD28" s="445">
        <f t="shared" si="19"/>
        <v>9.375</v>
      </c>
      <c r="BE28" s="445">
        <f t="shared" si="19"/>
        <v>18.518518518518512</v>
      </c>
      <c r="BF28" s="445">
        <f t="shared" si="19"/>
        <v>20.535714285714278</v>
      </c>
      <c r="BG28" s="445">
        <f t="shared" si="19"/>
        <v>14.285714285714302</v>
      </c>
      <c r="BH28" s="445">
        <f t="shared" si="19"/>
        <v>25.641025641025639</v>
      </c>
      <c r="BI28" s="445">
        <f t="shared" si="19"/>
        <v>25.806451612903224</v>
      </c>
      <c r="BJ28" s="445">
        <f t="shared" si="19"/>
        <v>5.0847457627118731</v>
      </c>
      <c r="BK28" s="445">
        <f t="shared" si="19"/>
        <v>3.5087719298245723</v>
      </c>
      <c r="BL28" s="445">
        <f t="shared" si="19"/>
        <v>3.6363636363636154</v>
      </c>
      <c r="BM28" s="165">
        <f t="shared" si="19"/>
        <v>3.7735849056603765</v>
      </c>
      <c r="BN28" s="312">
        <f t="shared" si="20"/>
        <v>12.404691351286429</v>
      </c>
      <c r="BO28" s="312">
        <f t="shared" si="21"/>
        <v>8.488269191753032</v>
      </c>
    </row>
    <row r="29" spans="1:67">
      <c r="A29" s="20" t="s">
        <v>405</v>
      </c>
      <c r="B29" s="21" t="s">
        <v>406</v>
      </c>
      <c r="C29" s="28" t="s">
        <v>85</v>
      </c>
      <c r="D29" s="28" t="s">
        <v>677</v>
      </c>
      <c r="E29" s="101">
        <v>34</v>
      </c>
      <c r="F29" s="104">
        <v>74</v>
      </c>
      <c r="G29" s="39" t="s">
        <v>660</v>
      </c>
      <c r="H29" s="40" t="s">
        <v>796</v>
      </c>
      <c r="I29" s="124">
        <v>71.59</v>
      </c>
      <c r="J29" s="214">
        <f t="shared" si="5"/>
        <v>3.3524235228383854</v>
      </c>
      <c r="K29" s="23">
        <v>0.55000000000000004</v>
      </c>
      <c r="L29" s="107">
        <v>0.6</v>
      </c>
      <c r="M29" s="24">
        <f t="shared" si="6"/>
        <v>9.0909090909090828</v>
      </c>
      <c r="N29" s="25">
        <v>40749</v>
      </c>
      <c r="O29" s="26">
        <v>40751</v>
      </c>
      <c r="P29" s="27">
        <v>40767</v>
      </c>
      <c r="Q29" s="175" t="s">
        <v>17</v>
      </c>
      <c r="R29" s="178" t="s">
        <v>501</v>
      </c>
      <c r="S29" s="211">
        <f t="shared" si="7"/>
        <v>2.4</v>
      </c>
      <c r="T29" s="221">
        <f t="shared" si="8"/>
        <v>60.301507537688437</v>
      </c>
      <c r="U29" s="288" t="s">
        <v>664</v>
      </c>
      <c r="V29" s="47">
        <f t="shared" si="9"/>
        <v>17.98743718592965</v>
      </c>
      <c r="W29" s="266">
        <v>6</v>
      </c>
      <c r="X29" s="137">
        <v>3.98</v>
      </c>
      <c r="Y29" s="131">
        <v>2.0099999999999998</v>
      </c>
      <c r="Z29" s="353">
        <v>1.77</v>
      </c>
      <c r="AA29" s="132" t="s">
        <v>762</v>
      </c>
      <c r="AB29" s="131">
        <v>3.88</v>
      </c>
      <c r="AC29" s="353">
        <v>4.0599999999999996</v>
      </c>
      <c r="AD29" s="229">
        <f t="shared" si="10"/>
        <v>4.6391752577319423</v>
      </c>
      <c r="AE29" s="229">
        <f t="shared" si="11"/>
        <v>9.1796173770323648</v>
      </c>
      <c r="AF29" s="269">
        <v>9550</v>
      </c>
      <c r="AG29" s="353">
        <v>60.56</v>
      </c>
      <c r="AH29" s="353">
        <v>75.44</v>
      </c>
      <c r="AI29" s="181">
        <f t="shared" si="12"/>
        <v>18.21334214002642</v>
      </c>
      <c r="AJ29" s="149">
        <f t="shared" si="13"/>
        <v>-5.1033934252385924</v>
      </c>
      <c r="AK29" s="236">
        <f t="shared" si="14"/>
        <v>1.3586543016433703</v>
      </c>
      <c r="AL29" s="226">
        <f t="shared" si="15"/>
        <v>9.375</v>
      </c>
      <c r="AM29" s="438">
        <f t="shared" si="16"/>
        <v>11.376073306093648</v>
      </c>
      <c r="AN29" s="438">
        <f t="shared" si="17"/>
        <v>13.396657763302722</v>
      </c>
      <c r="AO29" s="229">
        <f t="shared" si="18"/>
        <v>9.8602402002471834</v>
      </c>
      <c r="AP29" s="217"/>
      <c r="AQ29" s="107">
        <v>2.1</v>
      </c>
      <c r="AR29" s="23">
        <v>1.92</v>
      </c>
      <c r="AS29" s="23">
        <v>1.72</v>
      </c>
      <c r="AT29" s="23">
        <v>1.52</v>
      </c>
      <c r="AU29" s="23">
        <v>1.1599999999999999</v>
      </c>
      <c r="AV29" s="23">
        <v>1.1200000000000001</v>
      </c>
      <c r="AW29" s="442">
        <v>1.08</v>
      </c>
      <c r="AX29" s="23">
        <v>0.98</v>
      </c>
      <c r="AY29" s="23">
        <v>0.85</v>
      </c>
      <c r="AZ29" s="442">
        <v>0.84</v>
      </c>
      <c r="BA29" s="23">
        <v>0.82</v>
      </c>
      <c r="BB29" s="92">
        <v>0.76</v>
      </c>
      <c r="BC29" s="204">
        <f t="shared" si="19"/>
        <v>9.375</v>
      </c>
      <c r="BD29" s="164">
        <f t="shared" si="19"/>
        <v>11.627906976744185</v>
      </c>
      <c r="BE29" s="164">
        <f t="shared" si="19"/>
        <v>13.157894736842103</v>
      </c>
      <c r="BF29" s="164">
        <f t="shared" si="19"/>
        <v>31.034482758620708</v>
      </c>
      <c r="BG29" s="164">
        <f t="shared" si="19"/>
        <v>3.5714285714285587</v>
      </c>
      <c r="BH29" s="164">
        <f t="shared" si="19"/>
        <v>3.7037037037036979</v>
      </c>
      <c r="BI29" s="164">
        <f t="shared" si="19"/>
        <v>10.204081632653072</v>
      </c>
      <c r="BJ29" s="164">
        <f t="shared" si="19"/>
        <v>15.294117647058814</v>
      </c>
      <c r="BK29" s="164">
        <f t="shared" si="19"/>
        <v>1.1904761904761862</v>
      </c>
      <c r="BL29" s="164">
        <f t="shared" si="19"/>
        <v>2.4390243902439046</v>
      </c>
      <c r="BM29" s="165">
        <f t="shared" si="19"/>
        <v>7.8947368421052655</v>
      </c>
      <c r="BN29" s="312">
        <f t="shared" si="20"/>
        <v>9.9538957681705895</v>
      </c>
      <c r="BO29" s="312">
        <f t="shared" si="21"/>
        <v>7.9982185069669161</v>
      </c>
    </row>
    <row r="30" spans="1:67">
      <c r="A30" s="20" t="s">
        <v>296</v>
      </c>
      <c r="B30" s="21" t="s">
        <v>297</v>
      </c>
      <c r="C30" s="28" t="s">
        <v>99</v>
      </c>
      <c r="D30" s="28" t="s">
        <v>219</v>
      </c>
      <c r="E30" s="101">
        <v>46</v>
      </c>
      <c r="F30" s="104">
        <v>21</v>
      </c>
      <c r="G30" s="59" t="s">
        <v>717</v>
      </c>
      <c r="H30" s="51" t="s">
        <v>717</v>
      </c>
      <c r="I30" s="124">
        <v>28.05</v>
      </c>
      <c r="J30" s="294">
        <f t="shared" si="5"/>
        <v>1.1408199643493762</v>
      </c>
      <c r="K30" s="167">
        <v>7.7670000000000003E-2</v>
      </c>
      <c r="L30" s="107">
        <v>0.08</v>
      </c>
      <c r="M30" s="24">
        <f t="shared" si="6"/>
        <v>2.9998712501609459</v>
      </c>
      <c r="N30" s="25">
        <v>40606</v>
      </c>
      <c r="O30" s="26">
        <v>40610</v>
      </c>
      <c r="P30" s="27">
        <v>40641</v>
      </c>
      <c r="Q30" s="175" t="s">
        <v>12</v>
      </c>
      <c r="R30" s="180" t="s">
        <v>215</v>
      </c>
      <c r="S30" s="211">
        <f t="shared" si="7"/>
        <v>0.32</v>
      </c>
      <c r="T30" s="221">
        <f t="shared" si="8"/>
        <v>35.555555555555557</v>
      </c>
      <c r="U30" s="288">
        <f>(I30/SQRT(22.5*X30*(I30/AA30))-1)*100</f>
        <v>84.220077725086867</v>
      </c>
      <c r="V30" s="47">
        <f t="shared" si="9"/>
        <v>31.166666666666668</v>
      </c>
      <c r="W30" s="266">
        <v>12</v>
      </c>
      <c r="X30" s="137">
        <v>0.9</v>
      </c>
      <c r="Y30" s="131">
        <v>3.61</v>
      </c>
      <c r="Z30" s="124">
        <v>3.15</v>
      </c>
      <c r="AA30" s="132">
        <v>2.4500000000000002</v>
      </c>
      <c r="AB30" s="131">
        <v>0.89</v>
      </c>
      <c r="AC30" s="124">
        <v>0.95</v>
      </c>
      <c r="AD30" s="229">
        <f t="shared" si="10"/>
        <v>6.7415730337078594</v>
      </c>
      <c r="AE30" s="229">
        <f t="shared" si="11"/>
        <v>8.7304304522394105</v>
      </c>
      <c r="AF30" s="269">
        <v>1630</v>
      </c>
      <c r="AG30" s="124">
        <v>23.52</v>
      </c>
      <c r="AH30" s="124">
        <v>29.98</v>
      </c>
      <c r="AI30" s="181">
        <f t="shared" si="12"/>
        <v>19.260204081632658</v>
      </c>
      <c r="AJ30" s="149">
        <f t="shared" si="13"/>
        <v>-6.4376250833889248</v>
      </c>
      <c r="AK30" s="236">
        <f t="shared" si="14"/>
        <v>1</v>
      </c>
      <c r="AL30" s="226">
        <f t="shared" si="15"/>
        <v>3.0000000000000027</v>
      </c>
      <c r="AM30" s="227">
        <f t="shared" si="16"/>
        <v>3.0000000000000471</v>
      </c>
      <c r="AN30" s="227">
        <f t="shared" si="17"/>
        <v>3.0000000000000249</v>
      </c>
      <c r="AO30" s="229">
        <f t="shared" si="18"/>
        <v>3.0000000000000249</v>
      </c>
      <c r="AP30" s="217"/>
      <c r="AQ30" s="107">
        <v>0.31067961165048541</v>
      </c>
      <c r="AR30" s="23">
        <v>0.30163069092280137</v>
      </c>
      <c r="AS30" s="428">
        <v>0.29284533099301063</v>
      </c>
      <c r="AT30" s="428">
        <v>0.28431585533302001</v>
      </c>
      <c r="AU30" s="428">
        <v>0.27603481100293242</v>
      </c>
      <c r="AV30" s="428">
        <v>0.26799496213876894</v>
      </c>
      <c r="AW30" s="428">
        <v>0.2601892836298727</v>
      </c>
      <c r="AX30" s="428">
        <v>0.25261095498045905</v>
      </c>
      <c r="AY30" s="428">
        <v>0.2452533543499604</v>
      </c>
      <c r="AZ30" s="428">
        <v>0.23811005276695163</v>
      </c>
      <c r="BA30" s="428">
        <v>0.23117480851160335</v>
      </c>
      <c r="BB30" s="92">
        <v>0.22444156166175039</v>
      </c>
      <c r="BC30" s="204">
        <f t="shared" si="19"/>
        <v>3.0000000000000027</v>
      </c>
      <c r="BD30" s="283">
        <f t="shared" si="19"/>
        <v>3.0000000000001359</v>
      </c>
      <c r="BE30" s="283">
        <f t="shared" si="19"/>
        <v>3.0000000000000027</v>
      </c>
      <c r="BF30" s="283">
        <f t="shared" si="19"/>
        <v>2.9999999999998694</v>
      </c>
      <c r="BG30" s="283">
        <f t="shared" si="19"/>
        <v>3.0000000000001581</v>
      </c>
      <c r="BH30" s="283">
        <f t="shared" si="19"/>
        <v>3.0000000000000249</v>
      </c>
      <c r="BI30" s="283">
        <f t="shared" si="19"/>
        <v>2.9999999999999583</v>
      </c>
      <c r="BJ30" s="283">
        <f t="shared" si="19"/>
        <v>2.9999999999999361</v>
      </c>
      <c r="BK30" s="283">
        <f t="shared" si="19"/>
        <v>3.0000000000000915</v>
      </c>
      <c r="BL30" s="283">
        <f t="shared" si="19"/>
        <v>3.0000000000000693</v>
      </c>
      <c r="BM30" s="165">
        <f t="shared" si="19"/>
        <v>3.0000000000002025</v>
      </c>
      <c r="BN30" s="312">
        <f t="shared" si="20"/>
        <v>3.0000000000000413</v>
      </c>
      <c r="BO30" s="312">
        <f t="shared" si="21"/>
        <v>9.6597778756508794E-14</v>
      </c>
    </row>
    <row r="31" spans="1:67">
      <c r="A31" s="29" t="s">
        <v>201</v>
      </c>
      <c r="B31" s="31" t="s">
        <v>202</v>
      </c>
      <c r="C31" s="28" t="s">
        <v>99</v>
      </c>
      <c r="D31" s="36" t="s">
        <v>456</v>
      </c>
      <c r="E31" s="102">
        <v>15</v>
      </c>
      <c r="F31" s="104">
        <v>173</v>
      </c>
      <c r="G31" s="41" t="s">
        <v>660</v>
      </c>
      <c r="H31" s="43" t="s">
        <v>660</v>
      </c>
      <c r="I31" s="173">
        <v>40.340000000000003</v>
      </c>
      <c r="J31" s="294">
        <v>1.6856717897868121</v>
      </c>
      <c r="K31" s="368">
        <v>8.5000000000000006E-2</v>
      </c>
      <c r="L31" s="406">
        <v>0.17</v>
      </c>
      <c r="M31" s="215">
        <v>100</v>
      </c>
      <c r="N31" s="44">
        <v>40590</v>
      </c>
      <c r="O31" s="45">
        <v>40592</v>
      </c>
      <c r="P31" s="35">
        <v>40603</v>
      </c>
      <c r="Q31" s="27" t="s">
        <v>7</v>
      </c>
      <c r="R31" s="399"/>
      <c r="S31" s="171">
        <v>0.68</v>
      </c>
      <c r="T31" s="221">
        <v>35.78947368421052</v>
      </c>
      <c r="U31" s="388">
        <v>67.408733973249781</v>
      </c>
      <c r="V31" s="47">
        <v>21.231578947368423</v>
      </c>
      <c r="W31" s="369">
        <v>12</v>
      </c>
      <c r="X31" s="137">
        <v>1.9</v>
      </c>
      <c r="Y31" s="131">
        <v>1.59</v>
      </c>
      <c r="Z31" s="353">
        <v>2.2400000000000002</v>
      </c>
      <c r="AA31" s="132">
        <v>2.97</v>
      </c>
      <c r="AB31" s="131">
        <v>2.1800000000000002</v>
      </c>
      <c r="AC31" s="353">
        <v>2.41</v>
      </c>
      <c r="AD31" s="335">
        <v>10.550458715596321</v>
      </c>
      <c r="AE31" s="335">
        <v>11.638105129536667</v>
      </c>
      <c r="AF31" s="354">
        <v>5770</v>
      </c>
      <c r="AG31" s="353">
        <v>29.72</v>
      </c>
      <c r="AH31" s="353">
        <v>42.84</v>
      </c>
      <c r="AI31" s="355">
        <v>35.733512786002699</v>
      </c>
      <c r="AJ31" s="356">
        <v>-5.8356676003734824</v>
      </c>
      <c r="AK31" s="374">
        <v>1.6389232991694427</v>
      </c>
      <c r="AL31" s="339">
        <v>34.782608695652165</v>
      </c>
      <c r="AM31" s="340">
        <v>27.376744485537323</v>
      </c>
      <c r="AN31" s="340">
        <v>20.902725032898985</v>
      </c>
      <c r="AO31" s="335">
        <v>12.753937321833099</v>
      </c>
      <c r="AP31" s="375"/>
      <c r="AQ31" s="367">
        <v>0.31</v>
      </c>
      <c r="AR31" s="378">
        <v>0.23</v>
      </c>
      <c r="AS31" s="378">
        <v>0.17</v>
      </c>
      <c r="AT31" s="378">
        <v>0.15</v>
      </c>
      <c r="AU31" s="378">
        <v>0.13</v>
      </c>
      <c r="AV31" s="377">
        <v>0.12</v>
      </c>
      <c r="AW31" s="378">
        <v>0.11333500000000001</v>
      </c>
      <c r="AX31" s="378">
        <v>0.103335</v>
      </c>
      <c r="AY31" s="377">
        <v>0.1</v>
      </c>
      <c r="AZ31" s="378">
        <v>9.5000000000000001E-2</v>
      </c>
      <c r="BA31" s="378">
        <v>9.3335000000000001E-2</v>
      </c>
      <c r="BB31" s="398">
        <v>8.3335000000000006E-2</v>
      </c>
      <c r="BC31" s="363">
        <v>34.782608695652165</v>
      </c>
      <c r="BD31" s="364">
        <v>35.294117647058798</v>
      </c>
      <c r="BE31" s="364">
        <v>13.33333333333335</v>
      </c>
      <c r="BF31" s="364">
        <v>15.384615384615369</v>
      </c>
      <c r="BG31" s="364">
        <v>8.3333333333333499</v>
      </c>
      <c r="BH31" s="364">
        <v>5.8807958706489565</v>
      </c>
      <c r="BI31" s="364">
        <v>9.677263269947268</v>
      </c>
      <c r="BJ31" s="364">
        <v>3.3349999999999986</v>
      </c>
      <c r="BK31" s="364">
        <v>5.2631578947368363</v>
      </c>
      <c r="BL31" s="364">
        <v>1.7838967161300618</v>
      </c>
      <c r="BM31" s="365">
        <v>11.999760004799899</v>
      </c>
      <c r="BN31" s="349">
        <v>13.187989286386921</v>
      </c>
      <c r="BO31" s="349">
        <v>11.039154749746242</v>
      </c>
    </row>
    <row r="32" spans="1:67">
      <c r="A32" s="10" t="s">
        <v>572</v>
      </c>
      <c r="B32" s="11" t="s">
        <v>573</v>
      </c>
      <c r="C32" s="28" t="s">
        <v>99</v>
      </c>
      <c r="D32" s="19" t="s">
        <v>456</v>
      </c>
      <c r="E32" s="100">
        <v>11</v>
      </c>
      <c r="F32" s="104">
        <v>219</v>
      </c>
      <c r="G32" s="37" t="s">
        <v>796</v>
      </c>
      <c r="H32" s="38" t="s">
        <v>796</v>
      </c>
      <c r="I32" s="147">
        <v>32.06</v>
      </c>
      <c r="J32" s="213">
        <v>3.686525265127885</v>
      </c>
      <c r="K32" s="418">
        <v>0.28610000000000002</v>
      </c>
      <c r="L32" s="400">
        <v>0.29547499999999999</v>
      </c>
      <c r="M32" s="213">
        <v>3.2768262845158875</v>
      </c>
      <c r="N32" s="16">
        <v>40674</v>
      </c>
      <c r="O32" s="17">
        <v>40676</v>
      </c>
      <c r="P32" s="18">
        <v>40709</v>
      </c>
      <c r="Q32" s="18" t="s">
        <v>8</v>
      </c>
      <c r="R32" s="330" t="s">
        <v>651</v>
      </c>
      <c r="S32" s="211">
        <v>1.1819</v>
      </c>
      <c r="T32" s="222">
        <v>56.280952380952378</v>
      </c>
      <c r="U32" s="380">
        <v>71.603332437641498</v>
      </c>
      <c r="V32" s="46">
        <v>15.266666666666671</v>
      </c>
      <c r="W32" s="333">
        <v>12</v>
      </c>
      <c r="X32" s="145">
        <v>2.1</v>
      </c>
      <c r="Y32" s="146">
        <v>1.4</v>
      </c>
      <c r="Z32" s="147">
        <v>1.42</v>
      </c>
      <c r="AA32" s="148">
        <v>4.34</v>
      </c>
      <c r="AB32" s="146">
        <v>2.2200000000000002</v>
      </c>
      <c r="AC32" s="147">
        <v>2.5</v>
      </c>
      <c r="AD32" s="334">
        <v>12.61261261261259</v>
      </c>
      <c r="AE32" s="381">
        <v>10.315315315315321</v>
      </c>
      <c r="AF32" s="396">
        <v>90080</v>
      </c>
      <c r="AG32" s="147">
        <v>25.9</v>
      </c>
      <c r="AH32" s="147">
        <v>33.4</v>
      </c>
      <c r="AI32" s="336">
        <v>23.7837837837838</v>
      </c>
      <c r="AJ32" s="337">
        <v>-4.0119760479041808</v>
      </c>
      <c r="AK32" s="357">
        <v>0.73961124000698997</v>
      </c>
      <c r="AL32" s="382">
        <v>10.958495073156181</v>
      </c>
      <c r="AM32" s="383">
        <v>4.2408313760518226</v>
      </c>
      <c r="AN32" s="383">
        <v>6.806689350925077</v>
      </c>
      <c r="AO32" s="334">
        <v>9.2030636944629745</v>
      </c>
      <c r="AP32" s="358"/>
      <c r="AQ32" s="402">
        <v>1.1148</v>
      </c>
      <c r="AR32" s="360">
        <v>1.0046999999999999</v>
      </c>
      <c r="AS32" s="360">
        <v>0.99850000000000005</v>
      </c>
      <c r="AT32" s="360">
        <v>0.98419999999999996</v>
      </c>
      <c r="AU32" s="360">
        <v>0.85665999999999998</v>
      </c>
      <c r="AV32" s="360">
        <v>0.80205599999999999</v>
      </c>
      <c r="AW32" s="360">
        <v>0.72794400000000004</v>
      </c>
      <c r="AX32" s="360">
        <v>0.61811099999999997</v>
      </c>
      <c r="AY32" s="360">
        <v>0.55669999999999997</v>
      </c>
      <c r="AZ32" s="360">
        <v>0.48094399999999998</v>
      </c>
      <c r="BA32" s="361">
        <v>0.46222000000000002</v>
      </c>
      <c r="BB32" s="366">
        <v>0.46944999999999998</v>
      </c>
      <c r="BC32" s="346">
        <v>10.958495073156181</v>
      </c>
      <c r="BD32" s="347">
        <v>0.62093139709562495</v>
      </c>
      <c r="BE32" s="347">
        <v>1.4529567161146277</v>
      </c>
      <c r="BF32" s="347">
        <v>14.888053603529981</v>
      </c>
      <c r="BG32" s="347">
        <v>6.8080034311818638</v>
      </c>
      <c r="BH32" s="347">
        <v>10.18100293429165</v>
      </c>
      <c r="BI32" s="347">
        <v>17.769138552784206</v>
      </c>
      <c r="BJ32" s="347">
        <v>11.031255613436318</v>
      </c>
      <c r="BK32" s="347">
        <v>15.751522006720119</v>
      </c>
      <c r="BL32" s="347">
        <v>4.0508848600233618</v>
      </c>
      <c r="BM32" s="348">
        <v>0</v>
      </c>
      <c r="BN32" s="350">
        <v>8.5011131080303564</v>
      </c>
      <c r="BO32" s="350">
        <v>6.0395210452741068</v>
      </c>
    </row>
    <row r="33" spans="1:67">
      <c r="A33" s="76" t="s">
        <v>570</v>
      </c>
      <c r="B33" s="21" t="s">
        <v>571</v>
      </c>
      <c r="C33" s="28" t="s">
        <v>99</v>
      </c>
      <c r="D33" s="28" t="s">
        <v>456</v>
      </c>
      <c r="E33" s="101">
        <v>11</v>
      </c>
      <c r="F33" s="104">
        <v>218</v>
      </c>
      <c r="G33" s="39" t="s">
        <v>796</v>
      </c>
      <c r="H33" s="40" t="s">
        <v>796</v>
      </c>
      <c r="I33" s="124">
        <v>32.479999999999997</v>
      </c>
      <c r="J33" s="214">
        <v>3.6388546798029564</v>
      </c>
      <c r="K33" s="425">
        <v>0.28610000000000002</v>
      </c>
      <c r="L33" s="385">
        <v>0.29547499999999999</v>
      </c>
      <c r="M33" s="214">
        <v>3.2768262845158875</v>
      </c>
      <c r="N33" s="25">
        <v>40674</v>
      </c>
      <c r="O33" s="26">
        <v>40676</v>
      </c>
      <c r="P33" s="27">
        <v>40709</v>
      </c>
      <c r="Q33" s="27" t="s">
        <v>8</v>
      </c>
      <c r="R33" s="94" t="s">
        <v>650</v>
      </c>
      <c r="S33" s="211">
        <v>1.1819</v>
      </c>
      <c r="T33" s="221">
        <v>56.280952380952378</v>
      </c>
      <c r="U33" s="332">
        <v>73.715817314328575</v>
      </c>
      <c r="V33" s="47">
        <v>15.466666666666663</v>
      </c>
      <c r="W33" s="333">
        <v>12</v>
      </c>
      <c r="X33" s="137">
        <v>2.1</v>
      </c>
      <c r="Y33" s="131">
        <v>2.42</v>
      </c>
      <c r="Z33" s="353">
        <v>1.44</v>
      </c>
      <c r="AA33" s="132">
        <v>4.3899999999999997</v>
      </c>
      <c r="AB33" s="131">
        <v>2.31</v>
      </c>
      <c r="AC33" s="353">
        <v>2.54</v>
      </c>
      <c r="AD33" s="335">
        <v>9.9567099567099593</v>
      </c>
      <c r="AE33" s="386">
        <v>5.8101677936388683</v>
      </c>
      <c r="AF33" s="354">
        <v>91260</v>
      </c>
      <c r="AG33" s="353">
        <v>26.22</v>
      </c>
      <c r="AH33" s="353">
        <v>33.76</v>
      </c>
      <c r="AI33" s="355">
        <v>23.874904652936685</v>
      </c>
      <c r="AJ33" s="356">
        <v>-3.7914691943127998</v>
      </c>
      <c r="AK33" s="357">
        <v>0.65228551974451199</v>
      </c>
      <c r="AL33" s="339">
        <v>2.5858102512192889</v>
      </c>
      <c r="AM33" s="340">
        <v>3.77546432466016</v>
      </c>
      <c r="AN33" s="340">
        <v>6.7631706410144812</v>
      </c>
      <c r="AO33" s="335">
        <v>10.368420632215612</v>
      </c>
      <c r="AP33" s="358"/>
      <c r="AQ33" s="402">
        <v>1.1148</v>
      </c>
      <c r="AR33" s="427">
        <v>1.0867</v>
      </c>
      <c r="AS33" s="360">
        <v>1.0630999999999999</v>
      </c>
      <c r="AT33" s="360">
        <v>0.99750000000000005</v>
      </c>
      <c r="AU33" s="360">
        <v>0.81911199999999995</v>
      </c>
      <c r="AV33" s="360">
        <v>0.80369199999999996</v>
      </c>
      <c r="AW33" s="360">
        <v>0.72264899999999999</v>
      </c>
      <c r="AX33" s="360">
        <v>0.66760399999999998</v>
      </c>
      <c r="AY33" s="360">
        <v>0.50114270000000005</v>
      </c>
      <c r="AZ33" s="360">
        <v>0.43113829999999997</v>
      </c>
      <c r="BA33" s="361">
        <v>0.41566999999999998</v>
      </c>
      <c r="BB33" s="366">
        <v>0.42099999999999999</v>
      </c>
      <c r="BC33" s="363">
        <v>2.5858102512192889</v>
      </c>
      <c r="BD33" s="364">
        <v>2.2199228670868325</v>
      </c>
      <c r="BE33" s="364">
        <v>6.5764411027568803</v>
      </c>
      <c r="BF33" s="364">
        <v>21.778218363300759</v>
      </c>
      <c r="BG33" s="364">
        <v>1.918645451242518</v>
      </c>
      <c r="BH33" s="364">
        <v>11.214711429753587</v>
      </c>
      <c r="BI33" s="364">
        <v>8.2451573088238028</v>
      </c>
      <c r="BJ33" s="364">
        <v>33.216347359743999</v>
      </c>
      <c r="BK33" s="364">
        <v>16.237109994635148</v>
      </c>
      <c r="BL33" s="364">
        <v>3.7212933336540961</v>
      </c>
      <c r="BM33" s="365">
        <v>0</v>
      </c>
      <c r="BN33" s="349">
        <v>9.7921506783833578</v>
      </c>
      <c r="BO33" s="349">
        <v>9.7824404359062402</v>
      </c>
    </row>
    <row r="34" spans="1:67">
      <c r="A34" s="20" t="s">
        <v>683</v>
      </c>
      <c r="B34" s="21" t="s">
        <v>540</v>
      </c>
      <c r="C34" s="28" t="s">
        <v>99</v>
      </c>
      <c r="D34" s="28" t="s">
        <v>456</v>
      </c>
      <c r="E34" s="101">
        <v>55</v>
      </c>
      <c r="F34" s="104">
        <v>6</v>
      </c>
      <c r="G34" s="39" t="s">
        <v>660</v>
      </c>
      <c r="H34" s="40" t="s">
        <v>796</v>
      </c>
      <c r="I34" s="124">
        <v>61.49</v>
      </c>
      <c r="J34" s="214">
        <f>(S34/I34)*100</f>
        <v>3.4151894617010896</v>
      </c>
      <c r="K34" s="23">
        <v>0.48180000000000001</v>
      </c>
      <c r="L34" s="107">
        <v>0.52500000000000002</v>
      </c>
      <c r="M34" s="24">
        <f>((L34/K34)-1)*100</f>
        <v>8.9663760896637754</v>
      </c>
      <c r="N34" s="25">
        <v>40660</v>
      </c>
      <c r="O34" s="26">
        <v>40662</v>
      </c>
      <c r="P34" s="27">
        <v>40679</v>
      </c>
      <c r="Q34" s="175" t="s">
        <v>449</v>
      </c>
      <c r="R34" s="21"/>
      <c r="S34" s="211">
        <f>L34*4</f>
        <v>2.1</v>
      </c>
      <c r="T34" s="221">
        <f>S34/X34*100</f>
        <v>55.26315789473685</v>
      </c>
      <c r="U34" s="288">
        <f>(I34/SQRT(22.5*X34*(I34/AA34))-1)*100</f>
        <v>37.529879794382538</v>
      </c>
      <c r="V34" s="47">
        <f>I34/X34</f>
        <v>16.181578947368422</v>
      </c>
      <c r="W34" s="266">
        <v>6</v>
      </c>
      <c r="X34" s="137">
        <v>3.8</v>
      </c>
      <c r="Y34" s="131">
        <v>1.72</v>
      </c>
      <c r="Z34" s="124">
        <v>2.14</v>
      </c>
      <c r="AA34" s="132">
        <v>2.63</v>
      </c>
      <c r="AB34" s="131">
        <v>3.93</v>
      </c>
      <c r="AC34" s="124">
        <v>4.26</v>
      </c>
      <c r="AD34" s="229">
        <f>(AC34/AB34-1)*100</f>
        <v>8.3969465648854769</v>
      </c>
      <c r="AE34" s="309">
        <f>(I34/AB34)/Y34</f>
        <v>9.0966921119592872</v>
      </c>
      <c r="AF34" s="269">
        <v>171640</v>
      </c>
      <c r="AG34" s="124">
        <v>59.17</v>
      </c>
      <c r="AH34" s="124">
        <v>67.72</v>
      </c>
      <c r="AI34" s="181">
        <f>((I34-AG34)/AG34)*100</f>
        <v>3.9209058644583408</v>
      </c>
      <c r="AJ34" s="149">
        <f>((I34-AH34)/AH34)*100</f>
        <v>-9.1996455995274609</v>
      </c>
      <c r="AK34" s="236">
        <f>AN34/AO34</f>
        <v>1.0625655408428232</v>
      </c>
      <c r="AL34" s="226">
        <f>((AQ34/AR34)^(1/1)-1)*100</f>
        <v>9.6162790697674296</v>
      </c>
      <c r="AM34" s="227">
        <f>((AQ34/AT34)^(1/3)-1)*100</f>
        <v>11.503422563451537</v>
      </c>
      <c r="AN34" s="227">
        <f>((AQ34/AV34)^(1/5)-1)*100</f>
        <v>11.582323601649748</v>
      </c>
      <c r="AO34" s="229">
        <f>((AQ34/BA34)^(1/10)-1)*100</f>
        <v>10.900338055817894</v>
      </c>
      <c r="AP34" s="217"/>
      <c r="AQ34" s="107">
        <v>1.8854</v>
      </c>
      <c r="AR34" s="23">
        <v>1.72</v>
      </c>
      <c r="AS34" s="23">
        <v>1.55</v>
      </c>
      <c r="AT34" s="23">
        <v>1.36</v>
      </c>
      <c r="AU34" s="23">
        <v>1.21</v>
      </c>
      <c r="AV34" s="23">
        <v>1.0900000000000001</v>
      </c>
      <c r="AW34" s="23">
        <v>0.97750000000000004</v>
      </c>
      <c r="AX34" s="23">
        <v>0.86499999999999999</v>
      </c>
      <c r="AY34" s="23">
        <v>0.79</v>
      </c>
      <c r="AZ34" s="23">
        <v>0.73</v>
      </c>
      <c r="BA34" s="23">
        <v>0.67</v>
      </c>
      <c r="BB34" s="92">
        <v>0.625</v>
      </c>
      <c r="BC34" s="204">
        <f t="shared" ref="BC34:BM34" si="22">((AQ34/AR34)-1)*100</f>
        <v>9.6162790697674296</v>
      </c>
      <c r="BD34" s="164">
        <f t="shared" si="22"/>
        <v>10.967741935483865</v>
      </c>
      <c r="BE34" s="164">
        <f t="shared" si="22"/>
        <v>13.970588235294112</v>
      </c>
      <c r="BF34" s="164">
        <f t="shared" si="22"/>
        <v>12.396694214876035</v>
      </c>
      <c r="BG34" s="164">
        <f t="shared" si="22"/>
        <v>11.009174311926584</v>
      </c>
      <c r="BH34" s="164">
        <f t="shared" si="22"/>
        <v>11.508951406649626</v>
      </c>
      <c r="BI34" s="164">
        <f t="shared" si="22"/>
        <v>13.005780346820806</v>
      </c>
      <c r="BJ34" s="164">
        <f t="shared" si="22"/>
        <v>9.4936708860759325</v>
      </c>
      <c r="BK34" s="164">
        <f t="shared" si="22"/>
        <v>8.2191780821917924</v>
      </c>
      <c r="BL34" s="164">
        <f t="shared" si="22"/>
        <v>8.9552238805969964</v>
      </c>
      <c r="BM34" s="165">
        <f t="shared" si="22"/>
        <v>7.2000000000000064</v>
      </c>
      <c r="BN34" s="312">
        <f>AVERAGE(BC34:BM34)</f>
        <v>10.57666203360756</v>
      </c>
      <c r="BO34" s="312">
        <f>SQRT(AVERAGE((BC34-$BN34)^2,(BD34-$BN34)^2,(BE34-$BN34)^2,(BF34-$BN34)^2,(BG34-$BN34)^2,(BH34-$BN34)^2,(BI34-$BN34)^2,(BJ34-$BN34)^2,(BK34-$BN34)^2,(BL34-$BN34)^2,(BM34-$BN34)^2))</f>
        <v>1.9914564299404995</v>
      </c>
    </row>
    <row r="35" spans="1:67">
      <c r="A35" s="76" t="s">
        <v>366</v>
      </c>
      <c r="B35" s="21" t="s">
        <v>367</v>
      </c>
      <c r="C35" s="28" t="s">
        <v>99</v>
      </c>
      <c r="D35" s="28" t="s">
        <v>220</v>
      </c>
      <c r="E35" s="101">
        <v>10</v>
      </c>
      <c r="F35" s="104">
        <v>240</v>
      </c>
      <c r="G35" s="39" t="s">
        <v>660</v>
      </c>
      <c r="H35" s="40" t="s">
        <v>660</v>
      </c>
      <c r="I35" s="410">
        <v>21.92</v>
      </c>
      <c r="J35" s="214">
        <v>2.7372262773722627</v>
      </c>
      <c r="K35" s="402">
        <v>0.133333333333333</v>
      </c>
      <c r="L35" s="402">
        <v>0.15</v>
      </c>
      <c r="M35" s="214">
        <v>12.5</v>
      </c>
      <c r="N35" s="352">
        <v>40702</v>
      </c>
      <c r="O35" s="26">
        <v>40704</v>
      </c>
      <c r="P35" s="27">
        <v>40718</v>
      </c>
      <c r="Q35" s="27" t="s">
        <v>109</v>
      </c>
      <c r="R35" s="399"/>
      <c r="S35" s="211">
        <v>0.6</v>
      </c>
      <c r="T35" s="221">
        <v>60</v>
      </c>
      <c r="U35" s="332">
        <v>90.881929765787746</v>
      </c>
      <c r="V35" s="47">
        <v>21.92</v>
      </c>
      <c r="W35" s="333">
        <v>12</v>
      </c>
      <c r="X35" s="137">
        <v>1</v>
      </c>
      <c r="Y35" s="131">
        <v>2.68</v>
      </c>
      <c r="Z35" s="353">
        <v>1.1599999999999999</v>
      </c>
      <c r="AA35" s="132">
        <v>3.74</v>
      </c>
      <c r="AB35" s="131">
        <v>1.1299999999999999</v>
      </c>
      <c r="AC35" s="353">
        <v>1.32</v>
      </c>
      <c r="AD35" s="335">
        <v>16.814159292035423</v>
      </c>
      <c r="AE35" s="386">
        <v>7.2381455554087966</v>
      </c>
      <c r="AF35" s="354">
        <v>2970</v>
      </c>
      <c r="AG35" s="353">
        <v>15.31</v>
      </c>
      <c r="AH35" s="353">
        <v>23.13</v>
      </c>
      <c r="AI35" s="355">
        <v>43.174395819725675</v>
      </c>
      <c r="AJ35" s="356">
        <v>-5.231301340250746</v>
      </c>
      <c r="AK35" s="357">
        <v>1.1231929094886022</v>
      </c>
      <c r="AL35" s="339">
        <v>14.814814814814811</v>
      </c>
      <c r="AM35" s="340">
        <v>22.981550551511098</v>
      </c>
      <c r="AN35" s="340">
        <v>24.842300985864725</v>
      </c>
      <c r="AO35" s="335">
        <v>22.117572837221356</v>
      </c>
      <c r="AP35" s="358"/>
      <c r="AQ35" s="402">
        <v>0.51666666666666705</v>
      </c>
      <c r="AR35" s="427">
        <v>0.45</v>
      </c>
      <c r="AS35" s="360">
        <v>0.38333333333333303</v>
      </c>
      <c r="AT35" s="360">
        <v>0.27777333333333298</v>
      </c>
      <c r="AU35" s="360">
        <v>0.211106666666667</v>
      </c>
      <c r="AV35" s="360">
        <v>0.17037333333333299</v>
      </c>
      <c r="AW35" s="360">
        <v>0.14073333333333299</v>
      </c>
      <c r="AX35" s="360">
        <v>8.8893333333333296E-2</v>
      </c>
      <c r="AY35" s="360">
        <v>9.8733333333333295E-3</v>
      </c>
      <c r="AZ35" s="361">
        <v>0</v>
      </c>
      <c r="BA35" s="361">
        <v>7.0053333333333301E-2</v>
      </c>
      <c r="BB35" s="366">
        <v>6.7953333333333296E-2</v>
      </c>
      <c r="BC35" s="363">
        <v>14.814814814814811</v>
      </c>
      <c r="BD35" s="364">
        <v>17.3913043478261</v>
      </c>
      <c r="BE35" s="364">
        <v>38.002208035328543</v>
      </c>
      <c r="BF35" s="364">
        <v>31.579612202362174</v>
      </c>
      <c r="BG35" s="364">
        <v>23.908279856002519</v>
      </c>
      <c r="BH35" s="364">
        <v>21.061108479393621</v>
      </c>
      <c r="BI35" s="364">
        <v>58.317084145792712</v>
      </c>
      <c r="BJ35" s="364">
        <v>800.33760972316009</v>
      </c>
      <c r="BK35" s="364">
        <v>0</v>
      </c>
      <c r="BL35" s="364">
        <v>0</v>
      </c>
      <c r="BM35" s="365">
        <v>3.0903561267536568</v>
      </c>
      <c r="BN35" s="349">
        <v>91.682034339221289</v>
      </c>
      <c r="BO35" s="349">
        <v>224.71552209579855</v>
      </c>
    </row>
    <row r="36" spans="1:67">
      <c r="A36" s="29" t="s">
        <v>470</v>
      </c>
      <c r="B36" s="31" t="s">
        <v>471</v>
      </c>
      <c r="C36" s="28" t="s">
        <v>99</v>
      </c>
      <c r="D36" s="36" t="s">
        <v>220</v>
      </c>
      <c r="E36" s="102">
        <v>25</v>
      </c>
      <c r="F36" s="104">
        <v>97</v>
      </c>
      <c r="G36" s="41" t="s">
        <v>660</v>
      </c>
      <c r="H36" s="43" t="s">
        <v>660</v>
      </c>
      <c r="I36" s="125">
        <v>48.65</v>
      </c>
      <c r="J36" s="215">
        <f>(S36/I36)*100</f>
        <v>2.3021582733812953</v>
      </c>
      <c r="K36" s="174">
        <v>0.26</v>
      </c>
      <c r="L36" s="96">
        <v>0.28000000000000003</v>
      </c>
      <c r="M36" s="90">
        <f>((L36/K36)-1)*100</f>
        <v>7.6923076923077094</v>
      </c>
      <c r="N36" s="273">
        <v>40541</v>
      </c>
      <c r="O36" s="276">
        <v>40543</v>
      </c>
      <c r="P36" s="280">
        <v>40557</v>
      </c>
      <c r="Q36" s="280" t="s">
        <v>447</v>
      </c>
      <c r="R36" s="31" t="s">
        <v>359</v>
      </c>
      <c r="S36" s="171">
        <f>L36*4</f>
        <v>1.1200000000000001</v>
      </c>
      <c r="T36" s="287">
        <f>S36/X36*100</f>
        <v>39.024390243902438</v>
      </c>
      <c r="U36" s="289">
        <f>(I36/SQRT(22.5*X36*(I36/AA36))-1)*100</f>
        <v>73.161265438430178</v>
      </c>
      <c r="V36" s="48">
        <f>I36/X36</f>
        <v>16.95121951219512</v>
      </c>
      <c r="W36" s="267">
        <v>11</v>
      </c>
      <c r="X36" s="456">
        <v>2.87</v>
      </c>
      <c r="Y36" s="457">
        <v>1.96</v>
      </c>
      <c r="Z36" s="458">
        <v>1.89</v>
      </c>
      <c r="AA36" s="459">
        <v>3.98</v>
      </c>
      <c r="AB36" s="457">
        <v>2.78</v>
      </c>
      <c r="AC36" s="458">
        <v>3.12</v>
      </c>
      <c r="AD36" s="234">
        <f>(AC36/AB36-1)*100</f>
        <v>12.230215827338142</v>
      </c>
      <c r="AE36" s="310">
        <f>(I36/AB36)/Y36</f>
        <v>8.9285714285714288</v>
      </c>
      <c r="AF36" s="461">
        <v>6440</v>
      </c>
      <c r="AG36" s="458">
        <v>38.54</v>
      </c>
      <c r="AH36" s="458">
        <v>51.26</v>
      </c>
      <c r="AI36" s="183">
        <f>((I36-AG36)/AG36)*100</f>
        <v>26.232485729112611</v>
      </c>
      <c r="AJ36" s="151">
        <f>((I36-AH36)/AH36)*100</f>
        <v>-5.0916894264533736</v>
      </c>
      <c r="AK36" s="236">
        <f>AN36/AO36</f>
        <v>0.96270009051953254</v>
      </c>
      <c r="AL36" s="232">
        <f>((AQ36/AR36)^(1/1)-1)*100</f>
        <v>8.3333333333333481</v>
      </c>
      <c r="AM36" s="233">
        <f>((AQ36/AT36)^(1/3)-1)*100</f>
        <v>9.1392883061105934</v>
      </c>
      <c r="AN36" s="233">
        <f>((AQ36/AV36)^(1/5)-1)*100</f>
        <v>10.197228772148016</v>
      </c>
      <c r="AO36" s="234">
        <f>((AQ36/BA36)^(1/10)-1)*100</f>
        <v>10.592321401616323</v>
      </c>
      <c r="AP36" s="217"/>
      <c r="AQ36" s="107">
        <v>1.04</v>
      </c>
      <c r="AR36" s="23">
        <v>0.96</v>
      </c>
      <c r="AS36" s="428">
        <v>0.88</v>
      </c>
      <c r="AT36" s="428">
        <v>0.8</v>
      </c>
      <c r="AU36" s="428">
        <v>0.72</v>
      </c>
      <c r="AV36" s="428">
        <v>0.64</v>
      </c>
      <c r="AW36" s="428">
        <v>0.56000000000000005</v>
      </c>
      <c r="AX36" s="428">
        <v>0.46</v>
      </c>
      <c r="AY36" s="428">
        <v>0.42</v>
      </c>
      <c r="AZ36" s="428">
        <v>0.4</v>
      </c>
      <c r="BA36" s="428">
        <v>0.38</v>
      </c>
      <c r="BB36" s="92">
        <v>0.34</v>
      </c>
      <c r="BC36" s="184">
        <f t="shared" ref="BC36:BM37" si="23">((AQ36/AR36)-1)*100</f>
        <v>8.3333333333333481</v>
      </c>
      <c r="BD36" s="300">
        <f t="shared" si="23"/>
        <v>9.0909090909090828</v>
      </c>
      <c r="BE36" s="300">
        <f t="shared" si="23"/>
        <v>9.9999999999999858</v>
      </c>
      <c r="BF36" s="300">
        <f t="shared" si="23"/>
        <v>11.111111111111116</v>
      </c>
      <c r="BG36" s="300">
        <f t="shared" si="23"/>
        <v>12.5</v>
      </c>
      <c r="BH36" s="300">
        <f t="shared" si="23"/>
        <v>14.285714285714279</v>
      </c>
      <c r="BI36" s="300">
        <f t="shared" si="23"/>
        <v>21.739130434782616</v>
      </c>
      <c r="BJ36" s="300">
        <f t="shared" si="23"/>
        <v>9.5238095238095344</v>
      </c>
      <c r="BK36" s="300">
        <f t="shared" si="23"/>
        <v>4.9999999999999822</v>
      </c>
      <c r="BL36" s="300">
        <f t="shared" si="23"/>
        <v>5.2631578947368363</v>
      </c>
      <c r="BM36" s="168">
        <f t="shared" si="23"/>
        <v>11.764705882352944</v>
      </c>
      <c r="BN36" s="68">
        <f>AVERAGE(BC36:BM36)</f>
        <v>10.782897414249975</v>
      </c>
      <c r="BO36" s="68">
        <f>SQRT(AVERAGE((BC36-$BN36)^2,(BD36-$BN36)^2,(BE36-$BN36)^2,(BF36-$BN36)^2,(BG36-$BN36)^2,(BH36-$BN36)^2,(BI36-$BN36)^2,(BJ36-$BN36)^2,(BK36-$BN36)^2,(BL36-$BN36)^2,(BM36-$BN36)^2))</f>
        <v>4.3828148659488697</v>
      </c>
    </row>
    <row r="37" spans="1:67">
      <c r="A37" s="10" t="s">
        <v>530</v>
      </c>
      <c r="B37" s="11" t="s">
        <v>531</v>
      </c>
      <c r="C37" s="28" t="s">
        <v>99</v>
      </c>
      <c r="D37" s="19" t="s">
        <v>220</v>
      </c>
      <c r="E37" s="100">
        <v>45</v>
      </c>
      <c r="F37" s="104">
        <v>22</v>
      </c>
      <c r="G37" s="37" t="s">
        <v>660</v>
      </c>
      <c r="H37" s="38" t="s">
        <v>660</v>
      </c>
      <c r="I37" s="147">
        <v>28.97</v>
      </c>
      <c r="J37" s="294">
        <f>(S37/I37)*100</f>
        <v>1.7604418363824648</v>
      </c>
      <c r="K37" s="14">
        <v>0.105</v>
      </c>
      <c r="L37" s="108">
        <v>0.1275</v>
      </c>
      <c r="M37" s="15">
        <f>((L37/K37)-1)*100</f>
        <v>21.428571428571441</v>
      </c>
      <c r="N37" s="16">
        <v>40563</v>
      </c>
      <c r="O37" s="17">
        <v>40566</v>
      </c>
      <c r="P37" s="18">
        <v>40589</v>
      </c>
      <c r="Q37" s="18" t="s">
        <v>18</v>
      </c>
      <c r="R37" s="281"/>
      <c r="S37" s="211">
        <f>L37*4</f>
        <v>0.51</v>
      </c>
      <c r="T37" s="221">
        <f>S37/X37*100</f>
        <v>29.824561403508774</v>
      </c>
      <c r="U37" s="288">
        <f>(I37/SQRT(22.5*X37*(I37/AA37))-1)*100</f>
        <v>49.290024351997964</v>
      </c>
      <c r="V37" s="47">
        <f>I37/X37</f>
        <v>16.941520467836256</v>
      </c>
      <c r="W37" s="266">
        <v>10</v>
      </c>
      <c r="X37" s="137">
        <v>1.71</v>
      </c>
      <c r="Y37" s="131">
        <v>1.8</v>
      </c>
      <c r="Z37" s="124">
        <v>1.02</v>
      </c>
      <c r="AA37" s="132">
        <v>2.96</v>
      </c>
      <c r="AB37" s="131">
        <v>1.71</v>
      </c>
      <c r="AC37" s="124">
        <v>1.78</v>
      </c>
      <c r="AD37" s="229">
        <f>(AC37/AB37-1)*100</f>
        <v>4.0935672514619936</v>
      </c>
      <c r="AE37" s="229">
        <f>(I37/AB37)/Y37</f>
        <v>9.4119558154645855</v>
      </c>
      <c r="AF37" s="269">
        <v>7740</v>
      </c>
      <c r="AG37" s="124">
        <v>21.11</v>
      </c>
      <c r="AH37" s="124">
        <v>30.5</v>
      </c>
      <c r="AI37" s="181">
        <f>((I37-AG37)/AG37)*100</f>
        <v>37.233538607295117</v>
      </c>
      <c r="AJ37" s="149">
        <f>((I37-AH37)/AH37)*100</f>
        <v>-5.0163934426229542</v>
      </c>
      <c r="AK37" s="235">
        <f>AN37/AO37</f>
        <v>1.1002438718657568</v>
      </c>
      <c r="AL37" s="226">
        <f>((AQ37/AR37)^(1/1)-1)*100</f>
        <v>10.526315789473673</v>
      </c>
      <c r="AM37" s="227">
        <f>((AQ37/AT37)^(1/3)-1)*100</f>
        <v>11.868894208139679</v>
      </c>
      <c r="AN37" s="227">
        <f>((AQ37/AV37)^(1/5)-1)*100</f>
        <v>10.066508085209659</v>
      </c>
      <c r="AO37" s="229">
        <f>((AQ37/BA37)^(1/10)-1)*100</f>
        <v>9.1493425617896982</v>
      </c>
      <c r="AP37" s="216"/>
      <c r="AQ37" s="108">
        <v>0.42</v>
      </c>
      <c r="AR37" s="14">
        <v>0.38</v>
      </c>
      <c r="AS37" s="14">
        <v>0.37</v>
      </c>
      <c r="AT37" s="14">
        <v>0.3</v>
      </c>
      <c r="AU37" s="14">
        <v>0.28000000000000003</v>
      </c>
      <c r="AV37" s="14">
        <v>0.26</v>
      </c>
      <c r="AW37" s="14">
        <v>0.22500000000000001</v>
      </c>
      <c r="AX37" s="14">
        <v>0.21</v>
      </c>
      <c r="AY37" s="14">
        <v>0.19500000000000001</v>
      </c>
      <c r="AZ37" s="14">
        <v>0.185</v>
      </c>
      <c r="BA37" s="14">
        <v>0.17499999999999999</v>
      </c>
      <c r="BB37" s="186">
        <v>0.16500000000000001</v>
      </c>
      <c r="BC37" s="204">
        <f t="shared" si="23"/>
        <v>10.526315789473673</v>
      </c>
      <c r="BD37" s="164">
        <f t="shared" si="23"/>
        <v>2.7027027027026973</v>
      </c>
      <c r="BE37" s="164">
        <f t="shared" si="23"/>
        <v>23.333333333333339</v>
      </c>
      <c r="BF37" s="164">
        <f t="shared" si="23"/>
        <v>7.1428571428571397</v>
      </c>
      <c r="BG37" s="164">
        <f t="shared" si="23"/>
        <v>7.6923076923077094</v>
      </c>
      <c r="BH37" s="164">
        <f t="shared" si="23"/>
        <v>15.555555555555568</v>
      </c>
      <c r="BI37" s="164">
        <f t="shared" si="23"/>
        <v>7.1428571428571397</v>
      </c>
      <c r="BJ37" s="164">
        <f t="shared" si="23"/>
        <v>7.6923076923076872</v>
      </c>
      <c r="BK37" s="164">
        <f t="shared" si="23"/>
        <v>5.4054054054054168</v>
      </c>
      <c r="BL37" s="164">
        <f t="shared" si="23"/>
        <v>5.7142857142857162</v>
      </c>
      <c r="BM37" s="165">
        <f t="shared" si="23"/>
        <v>6.0606060606060552</v>
      </c>
      <c r="BN37" s="312">
        <f>AVERAGE(BC37:BM37)</f>
        <v>8.9971394756083782</v>
      </c>
      <c r="BO37" s="312">
        <f>SQRT(AVERAGE((BC37-$BN37)^2,(BD37-$BN37)^2,(BE37-$BN37)^2,(BF37-$BN37)^2,(BG37-$BN37)^2,(BH37-$BN37)^2,(BI37-$BN37)^2,(BJ37-$BN37)^2,(BK37-$BN37)^2,(BL37-$BN37)^2,(BM37-$BN37)^2))</f>
        <v>5.5027298939395601</v>
      </c>
    </row>
    <row r="38" spans="1:67">
      <c r="A38" s="20" t="s">
        <v>308</v>
      </c>
      <c r="B38" s="21" t="s">
        <v>309</v>
      </c>
      <c r="C38" s="28" t="s">
        <v>99</v>
      </c>
      <c r="D38" s="28" t="s">
        <v>220</v>
      </c>
      <c r="E38" s="101">
        <v>12</v>
      </c>
      <c r="F38" s="104">
        <v>210</v>
      </c>
      <c r="G38" s="39" t="s">
        <v>660</v>
      </c>
      <c r="H38" s="40" t="s">
        <v>796</v>
      </c>
      <c r="I38" s="159">
        <v>77.92</v>
      </c>
      <c r="J38" s="214">
        <v>2.4640657084188908</v>
      </c>
      <c r="K38" s="425">
        <v>0.44</v>
      </c>
      <c r="L38" s="385">
        <v>0.48</v>
      </c>
      <c r="M38" s="214">
        <v>9.0909090909090828</v>
      </c>
      <c r="N38" s="25">
        <v>40765</v>
      </c>
      <c r="O38" s="26">
        <v>40767</v>
      </c>
      <c r="P38" s="27">
        <v>40787</v>
      </c>
      <c r="Q38" s="27" t="s">
        <v>7</v>
      </c>
      <c r="R38" s="94" t="s">
        <v>137</v>
      </c>
      <c r="S38" s="211">
        <v>1.92</v>
      </c>
      <c r="T38" s="221">
        <v>47.407407407407391</v>
      </c>
      <c r="U38" s="332">
        <v>20.212340708891286</v>
      </c>
      <c r="V38" s="47">
        <v>19.239506172839508</v>
      </c>
      <c r="W38" s="333">
        <v>4</v>
      </c>
      <c r="X38" s="137">
        <v>4.05</v>
      </c>
      <c r="Y38" s="131">
        <v>2.16</v>
      </c>
      <c r="Z38" s="124">
        <v>1.86</v>
      </c>
      <c r="AA38" s="132">
        <v>1.69</v>
      </c>
      <c r="AB38" s="131">
        <v>5.14</v>
      </c>
      <c r="AC38" s="124">
        <v>5.58</v>
      </c>
      <c r="AD38" s="335">
        <v>8.5603112840467066</v>
      </c>
      <c r="AE38" s="335">
        <v>7.0183023490416492</v>
      </c>
      <c r="AF38" s="354">
        <v>8910</v>
      </c>
      <c r="AG38" s="124">
        <v>57.2</v>
      </c>
      <c r="AH38" s="124">
        <v>80.25</v>
      </c>
      <c r="AI38" s="355">
        <v>36.223776223776227</v>
      </c>
      <c r="AJ38" s="356">
        <v>-2.9034267912772567</v>
      </c>
      <c r="AK38" s="357">
        <v>0.30972448661006902</v>
      </c>
      <c r="AL38" s="339">
        <v>13.138686131386841</v>
      </c>
      <c r="AM38" s="340">
        <v>9.5174265832049603</v>
      </c>
      <c r="AN38" s="340">
        <v>7.8959557987910536</v>
      </c>
      <c r="AO38" s="335">
        <v>25.493482563203866</v>
      </c>
      <c r="AP38" s="358"/>
      <c r="AQ38" s="402">
        <v>1.55</v>
      </c>
      <c r="AR38" s="427">
        <v>1.37</v>
      </c>
      <c r="AS38" s="427">
        <v>1.26</v>
      </c>
      <c r="AT38" s="427">
        <v>1.18</v>
      </c>
      <c r="AU38" s="427">
        <v>1.1100000000000001</v>
      </c>
      <c r="AV38" s="427">
        <v>1.06</v>
      </c>
      <c r="AW38" s="427">
        <v>0.98</v>
      </c>
      <c r="AX38" s="427">
        <v>0.89</v>
      </c>
      <c r="AY38" s="427">
        <v>0.72</v>
      </c>
      <c r="AZ38" s="442">
        <v>0.64</v>
      </c>
      <c r="BA38" s="427">
        <v>0.16</v>
      </c>
      <c r="BB38" s="362">
        <v>0</v>
      </c>
      <c r="BC38" s="363">
        <v>13.138686131386841</v>
      </c>
      <c r="BD38" s="445">
        <v>8.7301587301587418</v>
      </c>
      <c r="BE38" s="445">
        <v>6.7796610169491576</v>
      </c>
      <c r="BF38" s="445">
        <v>6.3063063063062854</v>
      </c>
      <c r="BG38" s="445">
        <v>4.7169811320754809</v>
      </c>
      <c r="BH38" s="445">
        <v>8.163265306122458</v>
      </c>
      <c r="BI38" s="445">
        <v>10.1123595505618</v>
      </c>
      <c r="BJ38" s="445">
        <v>23.611111111111114</v>
      </c>
      <c r="BK38" s="445">
        <v>12.5</v>
      </c>
      <c r="BL38" s="445">
        <v>300</v>
      </c>
      <c r="BM38" s="365">
        <v>0</v>
      </c>
      <c r="BN38" s="349">
        <v>35.823502662242888</v>
      </c>
      <c r="BO38" s="349">
        <v>83.73274610307223</v>
      </c>
    </row>
    <row r="39" spans="1:67">
      <c r="A39" s="20" t="s">
        <v>404</v>
      </c>
      <c r="B39" s="21" t="s">
        <v>669</v>
      </c>
      <c r="C39" s="28" t="s">
        <v>99</v>
      </c>
      <c r="D39" s="28" t="s">
        <v>459</v>
      </c>
      <c r="E39" s="101">
        <v>41</v>
      </c>
      <c r="F39" s="104">
        <v>34</v>
      </c>
      <c r="G39" s="39" t="s">
        <v>660</v>
      </c>
      <c r="H39" s="40" t="s">
        <v>796</v>
      </c>
      <c r="I39" s="124">
        <v>30.59</v>
      </c>
      <c r="J39" s="214">
        <f>(S39/I39)*100</f>
        <v>3.3998038574697618</v>
      </c>
      <c r="K39" s="23">
        <v>0.25</v>
      </c>
      <c r="L39" s="107">
        <v>0.26</v>
      </c>
      <c r="M39" s="24">
        <f>((L39/K39)-1)*100</f>
        <v>4.0000000000000036</v>
      </c>
      <c r="N39" s="25">
        <v>40548</v>
      </c>
      <c r="O39" s="26">
        <v>40550</v>
      </c>
      <c r="P39" s="27">
        <v>40571</v>
      </c>
      <c r="Q39" s="27" t="s">
        <v>14</v>
      </c>
      <c r="R39" s="21"/>
      <c r="S39" s="211">
        <f>L39*4</f>
        <v>1.04</v>
      </c>
      <c r="T39" s="221">
        <f>S39/X39*100</f>
        <v>53.061224489795919</v>
      </c>
      <c r="U39" s="288">
        <f>(I39/SQRT(22.5*X39*(I39/AA39))-1)*100</f>
        <v>72.302797331482623</v>
      </c>
      <c r="V39" s="47">
        <f>I39/X39</f>
        <v>15.607142857142858</v>
      </c>
      <c r="W39" s="266">
        <v>6</v>
      </c>
      <c r="X39" s="137">
        <v>1.96</v>
      </c>
      <c r="Y39" s="131">
        <v>2.09</v>
      </c>
      <c r="Z39" s="124">
        <v>0.46</v>
      </c>
      <c r="AA39" s="132">
        <v>4.28</v>
      </c>
      <c r="AB39" s="131">
        <v>1.97</v>
      </c>
      <c r="AC39" s="124">
        <v>2.08</v>
      </c>
      <c r="AD39" s="229">
        <f>(AC39/AB39-1)*100</f>
        <v>5.5837563451776706</v>
      </c>
      <c r="AE39" s="229">
        <f>(I39/AB39)/Y39</f>
        <v>7.4296262113521001</v>
      </c>
      <c r="AF39" s="269">
        <v>17850</v>
      </c>
      <c r="AG39" s="124">
        <v>27.13</v>
      </c>
      <c r="AH39" s="124">
        <v>32.76</v>
      </c>
      <c r="AI39" s="181">
        <f>((I39-AG39)/AG39)*100</f>
        <v>12.753409509767788</v>
      </c>
      <c r="AJ39" s="149">
        <f>((I39-AH39)/AH39)*100</f>
        <v>-6.6239316239316182</v>
      </c>
      <c r="AK39" s="236">
        <f>AN39/AO39</f>
        <v>0.70122775913116819</v>
      </c>
      <c r="AL39" s="226">
        <f>((AQ39/AR39)^(1/1)-1)*100</f>
        <v>4.1666666666666741</v>
      </c>
      <c r="AM39" s="227">
        <f>((AQ39/AT39)^(1/3)-1)*100</f>
        <v>9.5793708422175161</v>
      </c>
      <c r="AN39" s="227">
        <f>((AQ39/AV39)^(1/5)-1)*100</f>
        <v>10.756634324829006</v>
      </c>
      <c r="AO39" s="229">
        <f>((AQ39/BA39)^(1/10)-1)*100</f>
        <v>15.339715498651451</v>
      </c>
      <c r="AP39" s="217"/>
      <c r="AQ39" s="107">
        <v>1</v>
      </c>
      <c r="AR39" s="23">
        <v>0.96</v>
      </c>
      <c r="AS39" s="23">
        <v>0.88</v>
      </c>
      <c r="AT39" s="23">
        <v>0.76</v>
      </c>
      <c r="AU39" s="23">
        <v>0.68</v>
      </c>
      <c r="AV39" s="23">
        <v>0.6</v>
      </c>
      <c r="AW39" s="23">
        <v>0.52</v>
      </c>
      <c r="AX39" s="23">
        <v>0.44</v>
      </c>
      <c r="AY39" s="23">
        <v>0.36</v>
      </c>
      <c r="AZ39" s="23">
        <v>0.28000000000000003</v>
      </c>
      <c r="BA39" s="23">
        <v>0.24</v>
      </c>
      <c r="BB39" s="92">
        <v>0.2</v>
      </c>
      <c r="BC39" s="204">
        <f t="shared" ref="BC39:BM40" si="24">((AQ39/AR39)-1)*100</f>
        <v>4.1666666666666741</v>
      </c>
      <c r="BD39" s="164">
        <f t="shared" si="24"/>
        <v>9.0909090909090828</v>
      </c>
      <c r="BE39" s="164">
        <f t="shared" si="24"/>
        <v>15.789473684210531</v>
      </c>
      <c r="BF39" s="164">
        <f t="shared" si="24"/>
        <v>11.764705882352944</v>
      </c>
      <c r="BG39" s="164">
        <f t="shared" si="24"/>
        <v>13.333333333333353</v>
      </c>
      <c r="BH39" s="164">
        <f t="shared" si="24"/>
        <v>15.384615384615374</v>
      </c>
      <c r="BI39" s="164">
        <f t="shared" si="24"/>
        <v>18.181818181818187</v>
      </c>
      <c r="BJ39" s="164">
        <f t="shared" si="24"/>
        <v>22.222222222222232</v>
      </c>
      <c r="BK39" s="164">
        <f t="shared" si="24"/>
        <v>28.571428571428559</v>
      </c>
      <c r="BL39" s="164">
        <f t="shared" si="24"/>
        <v>16.666666666666675</v>
      </c>
      <c r="BM39" s="165">
        <f t="shared" si="24"/>
        <v>19.999999999999996</v>
      </c>
      <c r="BN39" s="312">
        <f>AVERAGE(BC39:BM39)</f>
        <v>15.924712698565783</v>
      </c>
      <c r="BO39" s="312">
        <f>SQRT(AVERAGE((BC39-$BN39)^2,(BD39-$BN39)^2,(BE39-$BN39)^2,(BF39-$BN39)^2,(BG39-$BN39)^2,(BH39-$BN39)^2,(BI39-$BN39)^2,(BJ39-$BN39)^2,(BK39-$BN39)^2,(BL39-$BN39)^2,(BM39-$BN39)^2))</f>
        <v>6.2605144478804089</v>
      </c>
    </row>
    <row r="40" spans="1:67">
      <c r="A40" s="20" t="s">
        <v>791</v>
      </c>
      <c r="B40" s="21" t="s">
        <v>792</v>
      </c>
      <c r="C40" s="28" t="s">
        <v>99</v>
      </c>
      <c r="D40" s="28" t="s">
        <v>222</v>
      </c>
      <c r="E40" s="101">
        <v>48</v>
      </c>
      <c r="F40" s="104">
        <v>15</v>
      </c>
      <c r="G40" s="39" t="s">
        <v>660</v>
      </c>
      <c r="H40" s="40" t="s">
        <v>660</v>
      </c>
      <c r="I40" s="124">
        <v>60.13</v>
      </c>
      <c r="J40" s="214">
        <f>(S40/I40)*100</f>
        <v>2.195243638782638</v>
      </c>
      <c r="K40" s="23">
        <v>0.3</v>
      </c>
      <c r="L40" s="107">
        <v>0.33</v>
      </c>
      <c r="M40" s="24">
        <f>((L40/K40)-1)*100</f>
        <v>10.000000000000009</v>
      </c>
      <c r="N40" s="25">
        <v>40520</v>
      </c>
      <c r="O40" s="26">
        <v>40522</v>
      </c>
      <c r="P40" s="27">
        <v>40543</v>
      </c>
      <c r="Q40" s="27" t="s">
        <v>10</v>
      </c>
      <c r="R40" s="21"/>
      <c r="S40" s="211">
        <f>L40*4</f>
        <v>1.32</v>
      </c>
      <c r="T40" s="221">
        <f>S40/X40*100</f>
        <v>36.97478991596639</v>
      </c>
      <c r="U40" s="288">
        <f>(I40/SQRT(22.5*X40*(I40/AA40))-1)*100</f>
        <v>57.648294470493198</v>
      </c>
      <c r="V40" s="47">
        <f>I40/X40</f>
        <v>16.843137254901961</v>
      </c>
      <c r="W40" s="266">
        <v>6</v>
      </c>
      <c r="X40" s="137">
        <v>3.57</v>
      </c>
      <c r="Y40" s="131">
        <v>1.68</v>
      </c>
      <c r="Z40" s="124">
        <v>1.53</v>
      </c>
      <c r="AA40" s="132">
        <v>3.32</v>
      </c>
      <c r="AB40" s="131">
        <v>3.59</v>
      </c>
      <c r="AC40" s="124">
        <v>3.96</v>
      </c>
      <c r="AD40" s="229">
        <f>(AC40/AB40-1)*100</f>
        <v>10.30640668523677</v>
      </c>
      <c r="AE40" s="229">
        <f>(I40/AB40)/Y40</f>
        <v>9.9698235840297134</v>
      </c>
      <c r="AF40" s="269">
        <v>1650</v>
      </c>
      <c r="AG40" s="124">
        <v>43.28</v>
      </c>
      <c r="AH40" s="124">
        <v>64.72</v>
      </c>
      <c r="AI40" s="181">
        <f>((I40-AG40)/AG40)*100</f>
        <v>38.932532347504619</v>
      </c>
      <c r="AJ40" s="149">
        <f>((I40-AH40)/AH40)*100</f>
        <v>-7.0920889987638995</v>
      </c>
      <c r="AK40" s="236">
        <f>AN40/AO40</f>
        <v>0.61040444900119784</v>
      </c>
      <c r="AL40" s="226">
        <f>((AQ40/AR40)^(1/1)-1)*100</f>
        <v>6.4935064935064846</v>
      </c>
      <c r="AM40" s="227">
        <f>((AQ40/AT40)^(1/3)-1)*100</f>
        <v>4.1101018073990359</v>
      </c>
      <c r="AN40" s="227">
        <f>((AQ40/AV40)^(1/5)-1)*100</f>
        <v>4.0199755916470847</v>
      </c>
      <c r="AO40" s="229">
        <f>((AQ40/BA40)^(1/10)-1)*100</f>
        <v>6.5857573584611862</v>
      </c>
      <c r="AP40" s="217"/>
      <c r="AQ40" s="107">
        <v>1.23</v>
      </c>
      <c r="AR40" s="23">
        <v>1.155</v>
      </c>
      <c r="AS40" s="23">
        <v>1.125</v>
      </c>
      <c r="AT40" s="23">
        <v>1.0900000000000001</v>
      </c>
      <c r="AU40" s="23">
        <v>1.05</v>
      </c>
      <c r="AV40" s="23">
        <v>1.01</v>
      </c>
      <c r="AW40" s="23">
        <v>0.94</v>
      </c>
      <c r="AX40" s="23">
        <v>0.83</v>
      </c>
      <c r="AY40" s="23">
        <v>0.76</v>
      </c>
      <c r="AZ40" s="23">
        <v>0.69</v>
      </c>
      <c r="BA40" s="23">
        <v>0.65</v>
      </c>
      <c r="BB40" s="92">
        <v>0.61</v>
      </c>
      <c r="BC40" s="204">
        <f t="shared" si="24"/>
        <v>6.4935064935064846</v>
      </c>
      <c r="BD40" s="283">
        <f t="shared" si="24"/>
        <v>2.6666666666666616</v>
      </c>
      <c r="BE40" s="283">
        <f t="shared" si="24"/>
        <v>3.2110091743119185</v>
      </c>
      <c r="BF40" s="283">
        <f t="shared" si="24"/>
        <v>3.8095238095238182</v>
      </c>
      <c r="BG40" s="283">
        <f t="shared" si="24"/>
        <v>3.9603960396039639</v>
      </c>
      <c r="BH40" s="283">
        <f t="shared" si="24"/>
        <v>7.4468085106383031</v>
      </c>
      <c r="BI40" s="283">
        <f t="shared" si="24"/>
        <v>13.25301204819278</v>
      </c>
      <c r="BJ40" s="283">
        <f t="shared" si="24"/>
        <v>9.210526315789469</v>
      </c>
      <c r="BK40" s="283">
        <f t="shared" si="24"/>
        <v>10.144927536231885</v>
      </c>
      <c r="BL40" s="283">
        <f t="shared" si="24"/>
        <v>6.153846153846132</v>
      </c>
      <c r="BM40" s="165">
        <f t="shared" si="24"/>
        <v>6.5573770491803351</v>
      </c>
      <c r="BN40" s="312">
        <f>AVERAGE(BC40:BM40)</f>
        <v>6.6279636179537951</v>
      </c>
      <c r="BO40" s="312">
        <f>SQRT(AVERAGE((BC40-$BN40)^2,(BD40-$BN40)^2,(BE40-$BN40)^2,(BF40-$BN40)^2,(BG40-$BN40)^2,(BH40-$BN40)^2,(BI40-$BN40)^2,(BJ40-$BN40)^2,(BK40-$BN40)^2,(BL40-$BN40)^2,(BM40-$BN40)^2))</f>
        <v>3.1082771967294942</v>
      </c>
    </row>
    <row r="41" spans="1:67">
      <c r="A41" s="88" t="s">
        <v>736</v>
      </c>
      <c r="B41" s="31" t="s">
        <v>737</v>
      </c>
      <c r="C41" s="28" t="s">
        <v>99</v>
      </c>
      <c r="D41" s="36" t="s">
        <v>776</v>
      </c>
      <c r="E41" s="102">
        <v>11</v>
      </c>
      <c r="F41" s="104">
        <v>223</v>
      </c>
      <c r="G41" s="41" t="s">
        <v>717</v>
      </c>
      <c r="H41" s="43" t="s">
        <v>717</v>
      </c>
      <c r="I41" s="173">
        <v>37.54</v>
      </c>
      <c r="J41" s="294">
        <v>1.7048481619605755</v>
      </c>
      <c r="K41" s="378">
        <v>0.13500000000000001</v>
      </c>
      <c r="L41" s="367">
        <v>0.16</v>
      </c>
      <c r="M41" s="215">
        <v>18.518518518518512</v>
      </c>
      <c r="N41" s="44">
        <v>40779</v>
      </c>
      <c r="O41" s="45">
        <v>40781</v>
      </c>
      <c r="P41" s="35">
        <v>40800</v>
      </c>
      <c r="Q41" s="35" t="s">
        <v>229</v>
      </c>
      <c r="R41" s="162" t="s">
        <v>137</v>
      </c>
      <c r="S41" s="171">
        <v>0.64</v>
      </c>
      <c r="T41" s="221">
        <v>34.224598930481285</v>
      </c>
      <c r="U41" s="332">
        <v>112.26615877903031</v>
      </c>
      <c r="V41" s="47">
        <v>20.074866310160431</v>
      </c>
      <c r="W41" s="369">
        <v>12</v>
      </c>
      <c r="X41" s="137">
        <v>1.87</v>
      </c>
      <c r="Y41" s="131">
        <v>1.1200000000000001</v>
      </c>
      <c r="Z41" s="353">
        <v>1.49</v>
      </c>
      <c r="AA41" s="132">
        <v>5.05</v>
      </c>
      <c r="AB41" s="131">
        <v>2.39</v>
      </c>
      <c r="AC41" s="353">
        <v>2.72</v>
      </c>
      <c r="AD41" s="335">
        <v>13.807531380753149</v>
      </c>
      <c r="AE41" s="335">
        <v>14.02420800956366</v>
      </c>
      <c r="AF41" s="354">
        <v>2310</v>
      </c>
      <c r="AG41" s="353">
        <v>25.5</v>
      </c>
      <c r="AH41" s="353">
        <v>40.86</v>
      </c>
      <c r="AI41" s="355">
        <v>47.2156862745098</v>
      </c>
      <c r="AJ41" s="356">
        <v>-8.1253059226627506</v>
      </c>
      <c r="AK41" s="374" t="s">
        <v>664</v>
      </c>
      <c r="AL41" s="339">
        <v>8.6956521739130377</v>
      </c>
      <c r="AM41" s="340">
        <v>5.9839832948326501</v>
      </c>
      <c r="AN41" s="340">
        <v>6.790716584560208</v>
      </c>
      <c r="AO41" s="335" t="s">
        <v>664</v>
      </c>
      <c r="AP41" s="375"/>
      <c r="AQ41" s="367">
        <v>0.5</v>
      </c>
      <c r="AR41" s="378">
        <v>0.46</v>
      </c>
      <c r="AS41" s="378">
        <v>0.44</v>
      </c>
      <c r="AT41" s="378">
        <v>0.42</v>
      </c>
      <c r="AU41" s="378">
        <v>0.4</v>
      </c>
      <c r="AV41" s="378">
        <v>0.36</v>
      </c>
      <c r="AW41" s="378">
        <v>0.32</v>
      </c>
      <c r="AX41" s="378">
        <v>0.28000000000000003</v>
      </c>
      <c r="AY41" s="378">
        <v>0.24</v>
      </c>
      <c r="AZ41" s="378">
        <v>0.2</v>
      </c>
      <c r="BA41" s="377">
        <v>0</v>
      </c>
      <c r="BB41" s="379">
        <v>0</v>
      </c>
      <c r="BC41" s="363">
        <v>8.6956521739130377</v>
      </c>
      <c r="BD41" s="364">
        <v>4.5454545454545405</v>
      </c>
      <c r="BE41" s="364">
        <v>4.7619047619047672</v>
      </c>
      <c r="BF41" s="364">
        <v>4.9999999999999822</v>
      </c>
      <c r="BG41" s="364">
        <v>11.111111111111116</v>
      </c>
      <c r="BH41" s="364">
        <v>12.5</v>
      </c>
      <c r="BI41" s="364">
        <v>14.285714285714281</v>
      </c>
      <c r="BJ41" s="364">
        <v>16.666666666666671</v>
      </c>
      <c r="BK41" s="364">
        <v>2</v>
      </c>
      <c r="BL41" s="364">
        <v>0</v>
      </c>
      <c r="BM41" s="365">
        <v>0</v>
      </c>
      <c r="BN41" s="349">
        <v>8.8696821404331274</v>
      </c>
      <c r="BO41" s="349">
        <v>6.3255153385081195</v>
      </c>
    </row>
    <row r="42" spans="1:67">
      <c r="A42" s="10" t="s">
        <v>746</v>
      </c>
      <c r="B42" s="11" t="s">
        <v>747</v>
      </c>
      <c r="C42" s="28" t="s">
        <v>99</v>
      </c>
      <c r="D42" s="306" t="s">
        <v>776</v>
      </c>
      <c r="E42" s="100">
        <v>22</v>
      </c>
      <c r="F42" s="104">
        <v>111</v>
      </c>
      <c r="G42" s="37" t="s">
        <v>660</v>
      </c>
      <c r="H42" s="38" t="s">
        <v>660</v>
      </c>
      <c r="I42" s="147">
        <v>26.23</v>
      </c>
      <c r="J42" s="213">
        <v>3.5074342356080832</v>
      </c>
      <c r="K42" s="418">
        <v>0.22</v>
      </c>
      <c r="L42" s="400">
        <v>0.23</v>
      </c>
      <c r="M42" s="213">
        <v>4.5454545454545405</v>
      </c>
      <c r="N42" s="16">
        <v>40589</v>
      </c>
      <c r="O42" s="17">
        <v>40591</v>
      </c>
      <c r="P42" s="18">
        <v>40603</v>
      </c>
      <c r="Q42" s="18" t="s">
        <v>7</v>
      </c>
      <c r="R42" s="11"/>
      <c r="S42" s="211">
        <v>0.92</v>
      </c>
      <c r="T42" s="222">
        <v>56.79012345679012</v>
      </c>
      <c r="U42" s="380">
        <v>112.7530043922176</v>
      </c>
      <c r="V42" s="46">
        <v>16.191358024691365</v>
      </c>
      <c r="W42" s="333">
        <v>12</v>
      </c>
      <c r="X42" s="145">
        <v>1.62</v>
      </c>
      <c r="Y42" s="146">
        <v>1.07</v>
      </c>
      <c r="Z42" s="147">
        <v>1.04</v>
      </c>
      <c r="AA42" s="148">
        <v>6.29</v>
      </c>
      <c r="AB42" s="146">
        <v>2.0699999999999998</v>
      </c>
      <c r="AC42" s="147">
        <v>2.3199999999999998</v>
      </c>
      <c r="AD42" s="334">
        <v>12.077294685990349</v>
      </c>
      <c r="AE42" s="381">
        <v>11.84252110704772</v>
      </c>
      <c r="AF42" s="396">
        <v>11280</v>
      </c>
      <c r="AG42" s="147">
        <v>26.12</v>
      </c>
      <c r="AH42" s="147">
        <v>36.200000000000003</v>
      </c>
      <c r="AI42" s="336">
        <v>0.42113323124042701</v>
      </c>
      <c r="AJ42" s="337">
        <v>-27.541436464088399</v>
      </c>
      <c r="AK42" s="357">
        <v>0.65436305779520099</v>
      </c>
      <c r="AL42" s="382">
        <v>4.7619047619047672</v>
      </c>
      <c r="AM42" s="383">
        <v>5.9457770971115051</v>
      </c>
      <c r="AN42" s="383">
        <v>5.9223841048812176</v>
      </c>
      <c r="AO42" s="334">
        <v>9.0506088849758637</v>
      </c>
      <c r="AP42" s="358"/>
      <c r="AQ42" s="402">
        <v>0.88</v>
      </c>
      <c r="AR42" s="427">
        <v>0.84</v>
      </c>
      <c r="AS42" s="360">
        <v>0.8</v>
      </c>
      <c r="AT42" s="360">
        <v>0.74</v>
      </c>
      <c r="AU42" s="360">
        <v>0.7</v>
      </c>
      <c r="AV42" s="360">
        <v>0.66</v>
      </c>
      <c r="AW42" s="360">
        <v>0.56000000000000005</v>
      </c>
      <c r="AX42" s="360">
        <v>0.42</v>
      </c>
      <c r="AY42" s="360">
        <v>0.4</v>
      </c>
      <c r="AZ42" s="360">
        <v>0.38</v>
      </c>
      <c r="BA42" s="360">
        <v>0.37</v>
      </c>
      <c r="BB42" s="366">
        <v>0.36</v>
      </c>
      <c r="BC42" s="346">
        <v>4.7619047619047672</v>
      </c>
      <c r="BD42" s="347">
        <v>4.9999999999999822</v>
      </c>
      <c r="BE42" s="347">
        <v>8.1081081081081123</v>
      </c>
      <c r="BF42" s="347">
        <v>5.7142857142857153</v>
      </c>
      <c r="BG42" s="347">
        <v>6.0606060606060543</v>
      </c>
      <c r="BH42" s="347">
        <v>17.857142857142858</v>
      </c>
      <c r="BI42" s="347">
        <v>33.33333333333335</v>
      </c>
      <c r="BJ42" s="347">
        <v>4.9999999999999822</v>
      </c>
      <c r="BK42" s="347">
        <v>5.2631578947368363</v>
      </c>
      <c r="BL42" s="347">
        <v>2.7027027027026977</v>
      </c>
      <c r="BM42" s="348">
        <v>2.7777777777777901</v>
      </c>
      <c r="BN42" s="350">
        <v>8.7799108373271046</v>
      </c>
      <c r="BO42" s="350">
        <v>8.6998230290954481</v>
      </c>
    </row>
    <row r="43" spans="1:67">
      <c r="A43" s="20" t="s">
        <v>589</v>
      </c>
      <c r="B43" s="21" t="s">
        <v>590</v>
      </c>
      <c r="C43" s="28" t="s">
        <v>99</v>
      </c>
      <c r="D43" s="28" t="s">
        <v>776</v>
      </c>
      <c r="E43" s="101">
        <v>39</v>
      </c>
      <c r="F43" s="104">
        <v>46</v>
      </c>
      <c r="G43" s="39" t="s">
        <v>796</v>
      </c>
      <c r="H43" s="40" t="s">
        <v>660</v>
      </c>
      <c r="I43" s="124">
        <v>65.36</v>
      </c>
      <c r="J43" s="214">
        <f>(S43/I43)*100</f>
        <v>4.2839657282741737</v>
      </c>
      <c r="K43" s="23">
        <v>0.66</v>
      </c>
      <c r="L43" s="107">
        <v>0.7</v>
      </c>
      <c r="M43" s="24">
        <f>((L43/K43)-1)*100</f>
        <v>6.0606060606060552</v>
      </c>
      <c r="N43" s="25">
        <v>40604</v>
      </c>
      <c r="O43" s="26">
        <v>40606</v>
      </c>
      <c r="P43" s="27">
        <v>40637</v>
      </c>
      <c r="Q43" s="175" t="s">
        <v>11</v>
      </c>
      <c r="R43" s="21"/>
      <c r="S43" s="211">
        <f>L43*4</f>
        <v>2.8</v>
      </c>
      <c r="T43" s="221">
        <f>S43/X43*100</f>
        <v>66.037735849056602</v>
      </c>
      <c r="U43" s="288">
        <f>(I43/SQRT(22.5*X43*(I43/AA43))-1)*100</f>
        <v>73.820553749147805</v>
      </c>
      <c r="V43" s="47">
        <f>I43/X43</f>
        <v>15.415094339622641</v>
      </c>
      <c r="W43" s="266">
        <v>12</v>
      </c>
      <c r="X43" s="137">
        <v>4.24</v>
      </c>
      <c r="Y43" s="131">
        <v>1.76</v>
      </c>
      <c r="Z43" s="124">
        <v>1.27</v>
      </c>
      <c r="AA43" s="132">
        <v>4.41</v>
      </c>
      <c r="AB43" s="131">
        <v>4.8600000000000003</v>
      </c>
      <c r="AC43" s="124">
        <v>5.27</v>
      </c>
      <c r="AD43" s="229">
        <f>(AC43/AB43-1)*100</f>
        <v>8.4362139917695256</v>
      </c>
      <c r="AE43" s="309">
        <f>(I43/AB43)/Y43</f>
        <v>7.6412270856715292</v>
      </c>
      <c r="AF43" s="269">
        <v>25630</v>
      </c>
      <c r="AG43" s="124">
        <v>61.06</v>
      </c>
      <c r="AH43" s="124">
        <v>68.489999999999995</v>
      </c>
      <c r="AI43" s="181">
        <f>((I43-AG43)/AG43)*100</f>
        <v>7.0422535211267556</v>
      </c>
      <c r="AJ43" s="149">
        <f>((I43-AH43)/AH43)*100</f>
        <v>-4.5700102204701354</v>
      </c>
      <c r="AK43" s="236">
        <f>AN43/AO43</f>
        <v>0.87745342245283564</v>
      </c>
      <c r="AL43" s="226">
        <f>((AQ43/AR43)^(1/1)-1)*100</f>
        <v>8.4033613445378297</v>
      </c>
      <c r="AM43" s="227">
        <f>((AQ43/AT43)^(1/3)-1)*100</f>
        <v>7.4448136540361309</v>
      </c>
      <c r="AN43" s="227">
        <f>((AQ43/AV43)^(1/5)-1)*100</f>
        <v>8.0727820680550177</v>
      </c>
      <c r="AO43" s="229">
        <f>((AQ43/BA43)^(1/10)-1)*100</f>
        <v>9.2002399916434783</v>
      </c>
      <c r="AP43" s="217"/>
      <c r="AQ43" s="107">
        <v>2.58</v>
      </c>
      <c r="AR43" s="23">
        <v>2.38</v>
      </c>
      <c r="AS43" s="23">
        <v>2.27</v>
      </c>
      <c r="AT43" s="23">
        <v>2.08</v>
      </c>
      <c r="AU43" s="23">
        <v>1.92</v>
      </c>
      <c r="AV43" s="23">
        <v>1.75</v>
      </c>
      <c r="AW43" s="23">
        <v>1.54</v>
      </c>
      <c r="AX43" s="23">
        <v>1.32</v>
      </c>
      <c r="AY43" s="23">
        <v>1.18</v>
      </c>
      <c r="AZ43" s="23">
        <v>1.1100000000000001</v>
      </c>
      <c r="BA43" s="23">
        <v>1.07</v>
      </c>
      <c r="BB43" s="92">
        <v>1.03</v>
      </c>
      <c r="BC43" s="204">
        <f t="shared" ref="BC43:BM46" si="25">((AQ43/AR43)-1)*100</f>
        <v>8.4033613445378297</v>
      </c>
      <c r="BD43" s="283">
        <f t="shared" si="25"/>
        <v>4.8458149779735615</v>
      </c>
      <c r="BE43" s="283">
        <f t="shared" si="25"/>
        <v>9.1346153846153744</v>
      </c>
      <c r="BF43" s="283">
        <f t="shared" si="25"/>
        <v>8.3333333333333481</v>
      </c>
      <c r="BG43" s="283">
        <f t="shared" si="25"/>
        <v>9.7142857142857189</v>
      </c>
      <c r="BH43" s="283">
        <f t="shared" si="25"/>
        <v>13.636363636363624</v>
      </c>
      <c r="BI43" s="283">
        <f t="shared" si="25"/>
        <v>16.666666666666675</v>
      </c>
      <c r="BJ43" s="283">
        <f t="shared" si="25"/>
        <v>11.86440677966103</v>
      </c>
      <c r="BK43" s="283">
        <f t="shared" si="25"/>
        <v>6.3063063063062863</v>
      </c>
      <c r="BL43" s="283">
        <f t="shared" si="25"/>
        <v>3.7383177570093462</v>
      </c>
      <c r="BM43" s="165">
        <f t="shared" si="25"/>
        <v>3.8834951456310662</v>
      </c>
      <c r="BN43" s="312">
        <f>AVERAGE(BC43:BM43)</f>
        <v>8.7751788223985319</v>
      </c>
      <c r="BO43" s="312">
        <f>SQRT(AVERAGE((BC43-$BN43)^2,(BD43-$BN43)^2,(BE43-$BN43)^2,(BF43-$BN43)^2,(BG43-$BN43)^2,(BH43-$BN43)^2,(BI43-$BN43)^2,(BJ43-$BN43)^2,(BK43-$BN43)^2,(BL43-$BN43)^2,(BM43-$BN43)^2))</f>
        <v>3.9037090747316405</v>
      </c>
    </row>
    <row r="44" spans="1:67">
      <c r="A44" s="20" t="s">
        <v>692</v>
      </c>
      <c r="B44" s="21" t="s">
        <v>693</v>
      </c>
      <c r="C44" s="28" t="s">
        <v>99</v>
      </c>
      <c r="D44" s="28" t="s">
        <v>776</v>
      </c>
      <c r="E44" s="101">
        <v>48</v>
      </c>
      <c r="F44" s="104">
        <v>16</v>
      </c>
      <c r="G44" s="39" t="s">
        <v>796</v>
      </c>
      <c r="H44" s="40" t="s">
        <v>796</v>
      </c>
      <c r="I44" s="353">
        <v>84.38</v>
      </c>
      <c r="J44" s="214">
        <f>(S44/I44)*100</f>
        <v>2.7494666982697322</v>
      </c>
      <c r="K44" s="23">
        <v>0.53</v>
      </c>
      <c r="L44" s="107">
        <v>0.57999999999999996</v>
      </c>
      <c r="M44" s="24">
        <f>((L44/K44)-1)*100</f>
        <v>9.4339622641509422</v>
      </c>
      <c r="N44" s="352">
        <v>40655</v>
      </c>
      <c r="O44" s="26">
        <v>40659</v>
      </c>
      <c r="P44" s="27">
        <v>40679</v>
      </c>
      <c r="Q44" s="175" t="s">
        <v>449</v>
      </c>
      <c r="R44" s="21"/>
      <c r="S44" s="211">
        <f>L44*4</f>
        <v>2.3199999999999998</v>
      </c>
      <c r="T44" s="221">
        <f>S44/X44*100</f>
        <v>48.434237995824631</v>
      </c>
      <c r="U44" s="288">
        <f>(I44/SQRT(22.5*X44*(I44/AA44))-1)*100</f>
        <v>266.43150553502653</v>
      </c>
      <c r="V44" s="47">
        <f>I44/X44</f>
        <v>17.615866388308977</v>
      </c>
      <c r="W44" s="266">
        <v>12</v>
      </c>
      <c r="X44" s="137">
        <v>4.79</v>
      </c>
      <c r="Y44" s="131">
        <v>1.87</v>
      </c>
      <c r="Z44" s="124">
        <v>2.64</v>
      </c>
      <c r="AA44" s="132">
        <v>17.149999999999999</v>
      </c>
      <c r="AB44" s="131">
        <v>5.07</v>
      </c>
      <c r="AC44" s="124">
        <v>5.55</v>
      </c>
      <c r="AD44" s="229">
        <f>(AC44/AB44-1)*100</f>
        <v>9.467455621301756</v>
      </c>
      <c r="AE44" s="309">
        <f>(I44/AB44)/Y44</f>
        <v>8.8999989452478125</v>
      </c>
      <c r="AF44" s="269">
        <v>41250</v>
      </c>
      <c r="AG44" s="124">
        <v>73.12</v>
      </c>
      <c r="AH44" s="124">
        <v>89.43</v>
      </c>
      <c r="AI44" s="181">
        <f>((I44-AG44)/AG44)*100</f>
        <v>15.399343544857755</v>
      </c>
      <c r="AJ44" s="149">
        <f>((I44-AH44)/AH44)*100</f>
        <v>-5.6468746505646994</v>
      </c>
      <c r="AK44" s="236">
        <f>AN44/AO44</f>
        <v>1.0338249346866772</v>
      </c>
      <c r="AL44" s="226">
        <f>((AQ44/AR44)^(1/1)-1)*100</f>
        <v>18.023255813953476</v>
      </c>
      <c r="AM44" s="227">
        <f>((AQ44/AT44)^(1/3)-1)*100</f>
        <v>13.18511959629507</v>
      </c>
      <c r="AN44" s="227">
        <f>((AQ44/AV44)^(1/5)-1)*100</f>
        <v>12.832604189737395</v>
      </c>
      <c r="AO44" s="229">
        <f>((AQ44/BA44)^(1/10)-1)*100</f>
        <v>12.412743936792925</v>
      </c>
      <c r="AP44" s="217"/>
      <c r="AQ44" s="107">
        <v>2.0299999999999998</v>
      </c>
      <c r="AR44" s="23">
        <v>1.72</v>
      </c>
      <c r="AS44" s="23">
        <v>1.56</v>
      </c>
      <c r="AT44" s="23">
        <v>1.4</v>
      </c>
      <c r="AU44" s="23">
        <v>1.25</v>
      </c>
      <c r="AV44" s="23">
        <v>1.1100000000000001</v>
      </c>
      <c r="AW44" s="188">
        <v>0.96</v>
      </c>
      <c r="AX44" s="23">
        <v>0.9</v>
      </c>
      <c r="AY44" s="188">
        <v>0.72</v>
      </c>
      <c r="AZ44" s="23">
        <v>0.67500000000000004</v>
      </c>
      <c r="BA44" s="23">
        <v>0.63</v>
      </c>
      <c r="BB44" s="92">
        <v>0.59</v>
      </c>
      <c r="BC44" s="204">
        <f t="shared" si="25"/>
        <v>18.023255813953476</v>
      </c>
      <c r="BD44" s="283">
        <f t="shared" si="25"/>
        <v>10.256410256410241</v>
      </c>
      <c r="BE44" s="283">
        <f t="shared" si="25"/>
        <v>11.428571428571432</v>
      </c>
      <c r="BF44" s="283">
        <f t="shared" si="25"/>
        <v>11.999999999999989</v>
      </c>
      <c r="BG44" s="283">
        <f t="shared" si="25"/>
        <v>12.612612612612594</v>
      </c>
      <c r="BH44" s="283">
        <f t="shared" si="25"/>
        <v>15.625000000000021</v>
      </c>
      <c r="BI44" s="283">
        <f t="shared" si="25"/>
        <v>6.6666666666666652</v>
      </c>
      <c r="BJ44" s="283">
        <f t="shared" si="25"/>
        <v>25</v>
      </c>
      <c r="BK44" s="283">
        <f t="shared" si="25"/>
        <v>6.6666666666666652</v>
      </c>
      <c r="BL44" s="283">
        <f t="shared" si="25"/>
        <v>7.1428571428571397</v>
      </c>
      <c r="BM44" s="165">
        <f t="shared" si="25"/>
        <v>6.7796610169491567</v>
      </c>
      <c r="BN44" s="312">
        <f>AVERAGE(BC44:BM44)</f>
        <v>12.018336509517034</v>
      </c>
      <c r="BO44" s="312">
        <f>SQRT(AVERAGE((BC44-$BN44)^2,(BD44-$BN44)^2,(BE44-$BN44)^2,(BF44-$BN44)^2,(BG44-$BN44)^2,(BH44-$BN44)^2,(BI44-$BN44)^2,(BJ44-$BN44)^2,(BK44-$BN44)^2,(BL44-$BN44)^2,(BM44-$BN44)^2))</f>
        <v>5.4763220225207387</v>
      </c>
    </row>
    <row r="45" spans="1:67">
      <c r="A45" s="20" t="s">
        <v>195</v>
      </c>
      <c r="B45" s="21" t="s">
        <v>196</v>
      </c>
      <c r="C45" s="28" t="s">
        <v>2</v>
      </c>
      <c r="D45" s="28" t="s">
        <v>106</v>
      </c>
      <c r="E45" s="101">
        <v>37</v>
      </c>
      <c r="F45" s="104">
        <v>61</v>
      </c>
      <c r="G45" s="39" t="s">
        <v>660</v>
      </c>
      <c r="H45" s="40" t="s">
        <v>796</v>
      </c>
      <c r="I45" s="353">
        <v>52.71</v>
      </c>
      <c r="J45" s="214">
        <f>(S45/I45)*100</f>
        <v>2.7698728893948017</v>
      </c>
      <c r="K45" s="23">
        <v>0.30249999999999999</v>
      </c>
      <c r="L45" s="107">
        <v>0.36499999999999999</v>
      </c>
      <c r="M45" s="24">
        <f>((L45/K45)-1)*100</f>
        <v>20.661157024793386</v>
      </c>
      <c r="N45" s="352">
        <v>40611</v>
      </c>
      <c r="O45" s="26">
        <v>40613</v>
      </c>
      <c r="P45" s="27">
        <v>40637</v>
      </c>
      <c r="Q45" s="175" t="s">
        <v>11</v>
      </c>
      <c r="R45" s="21"/>
      <c r="S45" s="211">
        <f>L45*4</f>
        <v>1.46</v>
      </c>
      <c r="T45" s="221">
        <f>S45/X45*100</f>
        <v>31.877729257641917</v>
      </c>
      <c r="U45" s="288">
        <f>(I45/SQRT(22.5*X45*(I45/AA45))-1)*100</f>
        <v>20.526259920492528</v>
      </c>
      <c r="V45" s="47">
        <f>I45/X45</f>
        <v>11.508733624454148</v>
      </c>
      <c r="W45" s="266">
        <v>1</v>
      </c>
      <c r="X45" s="137">
        <v>4.58</v>
      </c>
      <c r="Y45" s="131">
        <v>1.1499999999999999</v>
      </c>
      <c r="Z45" s="124">
        <v>0.43</v>
      </c>
      <c r="AA45" s="132">
        <v>2.84</v>
      </c>
      <c r="AB45" s="131">
        <v>4.46</v>
      </c>
      <c r="AC45" s="353">
        <v>4.91</v>
      </c>
      <c r="AD45" s="229">
        <f>(AC45/AB45-1)*100</f>
        <v>10.089686098654704</v>
      </c>
      <c r="AE45" s="309">
        <f>(I45/AB45)/Y45</f>
        <v>10.276857087151493</v>
      </c>
      <c r="AF45" s="269">
        <v>183040</v>
      </c>
      <c r="AG45" s="124">
        <v>50</v>
      </c>
      <c r="AH45" s="124">
        <v>57.9</v>
      </c>
      <c r="AI45" s="181">
        <f>((I45-AG45)/AG45)*100</f>
        <v>5.4200000000000017</v>
      </c>
      <c r="AJ45" s="149">
        <f>((I45-AH45)/AH45)*100</f>
        <v>-8.9637305699481828</v>
      </c>
      <c r="AK45" s="236">
        <f>AN45/AO45</f>
        <v>0.85918522019091825</v>
      </c>
      <c r="AL45" s="226">
        <f>((AQ45/AR45)^(1/1)-1)*100</f>
        <v>11.848341232227488</v>
      </c>
      <c r="AM45" s="227">
        <f>((AQ45/AT45)^(1/3)-1)*100</f>
        <v>12.556695652886486</v>
      </c>
      <c r="AN45" s="227">
        <f>((AQ45/AV45)^(1/5)-1)*100</f>
        <v>15.26323455949694</v>
      </c>
      <c r="AO45" s="229">
        <f>((AQ45/BA45)^(1/10)-1)*100</f>
        <v>17.764777839294442</v>
      </c>
      <c r="AP45" s="217"/>
      <c r="AQ45" s="107">
        <v>1.18</v>
      </c>
      <c r="AR45" s="23">
        <v>1.0549999999999999</v>
      </c>
      <c r="AS45" s="428">
        <v>0.9325</v>
      </c>
      <c r="AT45" s="428">
        <v>0.82750000000000001</v>
      </c>
      <c r="AU45" s="428">
        <v>0.65249999999999997</v>
      </c>
      <c r="AV45" s="428">
        <v>0.57999999999999996</v>
      </c>
      <c r="AW45" s="428">
        <v>0.48</v>
      </c>
      <c r="AX45" s="428">
        <v>0.34499999999999997</v>
      </c>
      <c r="AY45" s="428">
        <v>0.29499999999999998</v>
      </c>
      <c r="AZ45" s="428">
        <v>0.27</v>
      </c>
      <c r="BA45" s="428">
        <v>0.23</v>
      </c>
      <c r="BB45" s="92">
        <v>0.2</v>
      </c>
      <c r="BC45" s="204">
        <f t="shared" si="25"/>
        <v>11.848341232227488</v>
      </c>
      <c r="BD45" s="164">
        <f t="shared" si="25"/>
        <v>13.136729222520094</v>
      </c>
      <c r="BE45" s="164">
        <f t="shared" si="25"/>
        <v>12.688821752265866</v>
      </c>
      <c r="BF45" s="164">
        <f t="shared" si="25"/>
        <v>26.819923371647512</v>
      </c>
      <c r="BG45" s="164">
        <f t="shared" si="25"/>
        <v>12.5</v>
      </c>
      <c r="BH45" s="164">
        <f t="shared" si="25"/>
        <v>20.833333333333325</v>
      </c>
      <c r="BI45" s="164">
        <f t="shared" si="25"/>
        <v>39.130434782608688</v>
      </c>
      <c r="BJ45" s="164">
        <f t="shared" si="25"/>
        <v>16.949152542372879</v>
      </c>
      <c r="BK45" s="164">
        <f t="shared" si="25"/>
        <v>9.259259259259256</v>
      </c>
      <c r="BL45" s="164">
        <f t="shared" si="25"/>
        <v>17.391304347826097</v>
      </c>
      <c r="BM45" s="165">
        <f t="shared" si="25"/>
        <v>14.999999999999991</v>
      </c>
      <c r="BN45" s="312">
        <f>AVERAGE(BC45:BM45)</f>
        <v>17.777936349460109</v>
      </c>
      <c r="BO45" s="312">
        <f>SQRT(AVERAGE((BC45-$BN45)^2,(BD45-$BN45)^2,(BE45-$BN45)^2,(BF45-$BN45)^2,(BG45-$BN45)^2,(BH45-$BN45)^2,(BI45-$BN45)^2,(BJ45-$BN45)^2,(BK45-$BN45)^2,(BL45-$BN45)^2,(BM45-$BN45)^2))</f>
        <v>8.1942326023202963</v>
      </c>
    </row>
    <row r="46" spans="1:67">
      <c r="A46" s="29" t="s">
        <v>492</v>
      </c>
      <c r="B46" s="31" t="s">
        <v>493</v>
      </c>
      <c r="C46" s="28" t="s">
        <v>99</v>
      </c>
      <c r="D46" s="93" t="s">
        <v>107</v>
      </c>
      <c r="E46" s="102">
        <v>36</v>
      </c>
      <c r="F46" s="104">
        <v>65</v>
      </c>
      <c r="G46" s="41" t="s">
        <v>660</v>
      </c>
      <c r="H46" s="43" t="s">
        <v>796</v>
      </c>
      <c r="I46" s="125">
        <v>39.04</v>
      </c>
      <c r="J46" s="215">
        <f>(S46/I46)*100</f>
        <v>2.305327868852459</v>
      </c>
      <c r="K46" s="33">
        <v>0.17499999999999999</v>
      </c>
      <c r="L46" s="106">
        <v>0.22500000000000001</v>
      </c>
      <c r="M46" s="34">
        <f>((L46/K46)-1)*100</f>
        <v>28.57142857142858</v>
      </c>
      <c r="N46" s="44">
        <v>40772</v>
      </c>
      <c r="O46" s="45">
        <v>40774</v>
      </c>
      <c r="P46" s="35">
        <v>40798</v>
      </c>
      <c r="Q46" s="280" t="s">
        <v>246</v>
      </c>
      <c r="R46" s="31"/>
      <c r="S46" s="171">
        <f>L46*4</f>
        <v>0.9</v>
      </c>
      <c r="T46" s="287">
        <f>S46/X46*100</f>
        <v>35.433070866141733</v>
      </c>
      <c r="U46" s="289">
        <f>(I46/SQRT(22.5*X46*(I46/AA46))-1)*100</f>
        <v>28.308464713889169</v>
      </c>
      <c r="V46" s="48">
        <f>I46/X46</f>
        <v>15.37007874015748</v>
      </c>
      <c r="W46" s="267">
        <v>8</v>
      </c>
      <c r="X46" s="138">
        <v>2.54</v>
      </c>
      <c r="Y46" s="133">
        <v>1.1100000000000001</v>
      </c>
      <c r="Z46" s="125">
        <v>0.5</v>
      </c>
      <c r="AA46" s="134">
        <v>2.41</v>
      </c>
      <c r="AB46" s="133">
        <v>2.63</v>
      </c>
      <c r="AC46" s="125">
        <v>3.02</v>
      </c>
      <c r="AD46" s="234">
        <f>(AC46/AB46-1)*100</f>
        <v>14.828897338403046</v>
      </c>
      <c r="AE46" s="310">
        <f>(I46/AB46)/Y46</f>
        <v>13.373068886376871</v>
      </c>
      <c r="AF46" s="271">
        <v>35350</v>
      </c>
      <c r="AG46" s="125">
        <v>26.77</v>
      </c>
      <c r="AH46" s="125">
        <v>47.11</v>
      </c>
      <c r="AI46" s="183">
        <f>((I46-AG46)/AG46)*100</f>
        <v>45.83488980201718</v>
      </c>
      <c r="AJ46" s="151">
        <f>((I46-AH46)/AH46)*100</f>
        <v>-17.130120993419656</v>
      </c>
      <c r="AK46" s="236">
        <f>AN46/AO46</f>
        <v>1.3132430324892665</v>
      </c>
      <c r="AL46" s="232">
        <f>((AQ46/AR46)^(1/1)-1)*100</f>
        <v>25</v>
      </c>
      <c r="AM46" s="233">
        <f>((AQ46/AT46)^(1/3)-1)*100</f>
        <v>21.90465996880495</v>
      </c>
      <c r="AN46" s="233">
        <f>((AQ46/AV46)^(1/5)-1)*100</f>
        <v>21.608079807078617</v>
      </c>
      <c r="AO46" s="234">
        <f>((AQ46/BA46)^(1/10)-1)*100</f>
        <v>16.453983971360021</v>
      </c>
      <c r="AP46" s="217"/>
      <c r="AQ46" s="107">
        <v>0.625</v>
      </c>
      <c r="AR46" s="23">
        <v>0.5</v>
      </c>
      <c r="AS46" s="23">
        <v>0.41499999999999998</v>
      </c>
      <c r="AT46" s="23">
        <v>0.34499999999999997</v>
      </c>
      <c r="AU46" s="23">
        <v>0.28499999999999998</v>
      </c>
      <c r="AV46" s="23">
        <v>0.23499999999999999</v>
      </c>
      <c r="AW46" s="23">
        <v>0.19125</v>
      </c>
      <c r="AX46" s="23">
        <v>0.16125</v>
      </c>
      <c r="AY46" s="23">
        <v>0.14624999999999999</v>
      </c>
      <c r="AZ46" s="23">
        <v>0.14124999999999999</v>
      </c>
      <c r="BA46" s="23">
        <v>0.13625000000000001</v>
      </c>
      <c r="BB46" s="92">
        <v>0.13125000000000001</v>
      </c>
      <c r="BC46" s="184">
        <f t="shared" si="25"/>
        <v>25</v>
      </c>
      <c r="BD46" s="300">
        <f t="shared" si="25"/>
        <v>20.481927710843383</v>
      </c>
      <c r="BE46" s="300">
        <f t="shared" si="25"/>
        <v>20.289855072463769</v>
      </c>
      <c r="BF46" s="300">
        <f t="shared" si="25"/>
        <v>21.052631578947366</v>
      </c>
      <c r="BG46" s="300">
        <f t="shared" si="25"/>
        <v>21.276595744680836</v>
      </c>
      <c r="BH46" s="300">
        <f t="shared" si="25"/>
        <v>22.875816993464039</v>
      </c>
      <c r="BI46" s="300">
        <f t="shared" si="25"/>
        <v>18.604651162790688</v>
      </c>
      <c r="BJ46" s="300">
        <f t="shared" si="25"/>
        <v>10.256410256410264</v>
      </c>
      <c r="BK46" s="300">
        <f t="shared" si="25"/>
        <v>3.539823008849563</v>
      </c>
      <c r="BL46" s="300">
        <f t="shared" si="25"/>
        <v>3.6697247706421798</v>
      </c>
      <c r="BM46" s="168">
        <f t="shared" si="25"/>
        <v>3.8095238095238182</v>
      </c>
      <c r="BN46" s="68">
        <f>AVERAGE(BC46:BM46)</f>
        <v>15.532450918965084</v>
      </c>
      <c r="BO46" s="68">
        <f>SQRT(AVERAGE((BC46-$BN46)^2,(BD46-$BN46)^2,(BE46-$BN46)^2,(BF46-$BN46)^2,(BG46-$BN46)^2,(BH46-$BN46)^2,(BI46-$BN46)^2,(BJ46-$BN46)^2,(BK46-$BN46)^2,(BL46-$BN46)^2,(BM46-$BN46)^2))</f>
        <v>8.0532701166080116</v>
      </c>
    </row>
    <row r="47" spans="1:67">
      <c r="A47" s="10" t="s">
        <v>206</v>
      </c>
      <c r="B47" s="11" t="s">
        <v>207</v>
      </c>
      <c r="C47" s="19" t="s">
        <v>99</v>
      </c>
      <c r="D47" s="306" t="s">
        <v>721</v>
      </c>
      <c r="E47" s="100">
        <v>12</v>
      </c>
      <c r="F47" s="104">
        <v>209</v>
      </c>
      <c r="G47" s="37" t="s">
        <v>660</v>
      </c>
      <c r="H47" s="38" t="s">
        <v>660</v>
      </c>
      <c r="I47" s="279">
        <v>45</v>
      </c>
      <c r="J47" s="294">
        <v>1.333333333333333</v>
      </c>
      <c r="K47" s="418">
        <v>0.13500000000000001</v>
      </c>
      <c r="L47" s="400">
        <v>0.15</v>
      </c>
      <c r="M47" s="213">
        <v>11.111111111111088</v>
      </c>
      <c r="N47" s="16">
        <v>40752</v>
      </c>
      <c r="O47" s="17">
        <v>40756</v>
      </c>
      <c r="P47" s="18">
        <v>40770</v>
      </c>
      <c r="Q47" s="18" t="s">
        <v>18</v>
      </c>
      <c r="R47" s="11"/>
      <c r="S47" s="211">
        <v>0.6</v>
      </c>
      <c r="T47" s="221">
        <v>27.027027027027021</v>
      </c>
      <c r="U47" s="332">
        <v>94.75093819524443</v>
      </c>
      <c r="V47" s="47">
        <v>20.270270270270267</v>
      </c>
      <c r="W47" s="333">
        <v>12</v>
      </c>
      <c r="X47" s="137">
        <v>2.2200000000000002</v>
      </c>
      <c r="Y47" s="131">
        <v>1.4</v>
      </c>
      <c r="Z47" s="124">
        <v>0.33</v>
      </c>
      <c r="AA47" s="132">
        <v>4.21</v>
      </c>
      <c r="AB47" s="131">
        <v>3.07</v>
      </c>
      <c r="AC47" s="124">
        <v>3.61</v>
      </c>
      <c r="AD47" s="335">
        <v>17.589576547231275</v>
      </c>
      <c r="AE47" s="335">
        <v>10.469986040018613</v>
      </c>
      <c r="AF47" s="354">
        <v>1710</v>
      </c>
      <c r="AG47" s="124">
        <v>35.39</v>
      </c>
      <c r="AH47" s="124">
        <v>47.43</v>
      </c>
      <c r="AI47" s="355">
        <v>27.154563435998874</v>
      </c>
      <c r="AJ47" s="356">
        <v>-5.1233396584440216</v>
      </c>
      <c r="AK47" s="338">
        <v>0.98807661118630496</v>
      </c>
      <c r="AL47" s="339">
        <v>26.5625</v>
      </c>
      <c r="AM47" s="340">
        <v>20.756095555469308</v>
      </c>
      <c r="AN47" s="340">
        <v>18.960072547474446</v>
      </c>
      <c r="AO47" s="335">
        <v>19.18886889217082</v>
      </c>
      <c r="AP47" s="341"/>
      <c r="AQ47" s="409">
        <v>0.40500000000000003</v>
      </c>
      <c r="AR47" s="343">
        <v>0.32</v>
      </c>
      <c r="AS47" s="343">
        <v>0.28000000000000003</v>
      </c>
      <c r="AT47" s="343">
        <v>0.23</v>
      </c>
      <c r="AU47" s="343">
        <v>0.19</v>
      </c>
      <c r="AV47" s="343">
        <v>0.17</v>
      </c>
      <c r="AW47" s="343">
        <v>0.15</v>
      </c>
      <c r="AX47" s="343">
        <v>0.12</v>
      </c>
      <c r="AY47" s="343">
        <v>0.1</v>
      </c>
      <c r="AZ47" s="343">
        <v>0.08</v>
      </c>
      <c r="BA47" s="343">
        <v>7.0000000000000007E-2</v>
      </c>
      <c r="BB47" s="345">
        <v>0.06</v>
      </c>
      <c r="BC47" s="363">
        <v>26.5625</v>
      </c>
      <c r="BD47" s="445">
        <v>14.285714285714281</v>
      </c>
      <c r="BE47" s="445">
        <v>21.73913043478262</v>
      </c>
      <c r="BF47" s="445">
        <v>21.052631578947363</v>
      </c>
      <c r="BG47" s="445">
        <v>11.76470588235294</v>
      </c>
      <c r="BH47" s="445">
        <v>13.33333333333335</v>
      </c>
      <c r="BI47" s="445">
        <v>25</v>
      </c>
      <c r="BJ47" s="445">
        <v>2</v>
      </c>
      <c r="BK47" s="445">
        <v>25</v>
      </c>
      <c r="BL47" s="445">
        <v>14.285714285714281</v>
      </c>
      <c r="BM47" s="365">
        <v>16.666666666666671</v>
      </c>
      <c r="BN47" s="349">
        <v>19.062763315228317</v>
      </c>
      <c r="BO47" s="349">
        <v>5.0110625141940774</v>
      </c>
    </row>
    <row r="48" spans="1:67">
      <c r="A48" s="20" t="s">
        <v>518</v>
      </c>
      <c r="B48" s="21" t="s">
        <v>519</v>
      </c>
      <c r="C48" s="19" t="s">
        <v>99</v>
      </c>
      <c r="D48" s="28" t="s">
        <v>611</v>
      </c>
      <c r="E48" s="101">
        <v>40</v>
      </c>
      <c r="F48" s="104">
        <v>37</v>
      </c>
      <c r="G48" s="39" t="s">
        <v>660</v>
      </c>
      <c r="H48" s="40" t="s">
        <v>660</v>
      </c>
      <c r="I48" s="353">
        <v>36.72</v>
      </c>
      <c r="J48" s="214">
        <f>(S48/I48)*100</f>
        <v>5.2287581699346406</v>
      </c>
      <c r="K48" s="23">
        <v>0.47</v>
      </c>
      <c r="L48" s="107">
        <v>0.48</v>
      </c>
      <c r="M48" s="24">
        <f>((L48/K48)-1)*100</f>
        <v>2.1276595744680771</v>
      </c>
      <c r="N48" s="352">
        <v>40549</v>
      </c>
      <c r="O48" s="26">
        <v>40553</v>
      </c>
      <c r="P48" s="27">
        <v>40588</v>
      </c>
      <c r="Q48" s="175" t="s">
        <v>427</v>
      </c>
      <c r="R48" s="21"/>
      <c r="S48" s="211">
        <f>L48*4</f>
        <v>1.92</v>
      </c>
      <c r="T48" s="221">
        <f>S48/X48*100</f>
        <v>35.424354243542432</v>
      </c>
      <c r="U48" s="288">
        <f>(I48/SQRT(22.5*X48*(I48/AA48))-1)*100</f>
        <v>-48.524358212675253</v>
      </c>
      <c r="V48" s="47">
        <f>I48/X48</f>
        <v>6.7749077490774905</v>
      </c>
      <c r="W48" s="266">
        <v>3</v>
      </c>
      <c r="X48" s="137">
        <v>5.42</v>
      </c>
      <c r="Y48" s="131" t="s">
        <v>762</v>
      </c>
      <c r="Z48" s="124">
        <v>0.33</v>
      </c>
      <c r="AA48" s="132">
        <v>0.88</v>
      </c>
      <c r="AB48" s="131">
        <v>3.05</v>
      </c>
      <c r="AC48" s="124" t="s">
        <v>762</v>
      </c>
      <c r="AD48" s="229" t="s">
        <v>664</v>
      </c>
      <c r="AE48" s="229" t="s">
        <v>664</v>
      </c>
      <c r="AF48" s="269">
        <v>850</v>
      </c>
      <c r="AG48" s="124">
        <v>35.36</v>
      </c>
      <c r="AH48" s="124">
        <v>45.96</v>
      </c>
      <c r="AI48" s="181">
        <f>((I48-AG48)/AG48)*100</f>
        <v>3.8461538461538445</v>
      </c>
      <c r="AJ48" s="149">
        <f>((I48-AH48)/AH48)*100</f>
        <v>-20.104438642297655</v>
      </c>
      <c r="AK48" s="236">
        <f>AN48/AO48</f>
        <v>0.53538060522961195</v>
      </c>
      <c r="AL48" s="226">
        <f>((AQ48/AR48)^(1/1)-1)*100</f>
        <v>2.1739130434782483</v>
      </c>
      <c r="AM48" s="227">
        <f>((AQ48/AT48)^(1/3)-1)*100</f>
        <v>2.2229462182910442</v>
      </c>
      <c r="AN48" s="227">
        <f>((AQ48/AV48)^(1/5)-1)*100</f>
        <v>2.2750530662123625</v>
      </c>
      <c r="AO48" s="229">
        <f>((AQ48/BA48)^(1/10)-1)*100</f>
        <v>4.2494125562068996</v>
      </c>
      <c r="AP48" s="217"/>
      <c r="AQ48" s="107">
        <v>1.88</v>
      </c>
      <c r="AR48" s="428">
        <v>1.84</v>
      </c>
      <c r="AS48" s="428">
        <v>1.8</v>
      </c>
      <c r="AT48" s="428">
        <v>1.76</v>
      </c>
      <c r="AU48" s="428">
        <v>1.72</v>
      </c>
      <c r="AV48" s="428">
        <v>1.68</v>
      </c>
      <c r="AW48" s="428">
        <v>1.56</v>
      </c>
      <c r="AX48" s="428">
        <v>1.44</v>
      </c>
      <c r="AY48" s="428">
        <v>1.36</v>
      </c>
      <c r="AZ48" s="428">
        <v>1.28</v>
      </c>
      <c r="BA48" s="428">
        <v>1.24</v>
      </c>
      <c r="BB48" s="92">
        <v>1.2</v>
      </c>
      <c r="BC48" s="204">
        <f t="shared" ref="BC48:BM48" si="26">((AQ48/AR48)-1)*100</f>
        <v>2.1739130434782483</v>
      </c>
      <c r="BD48" s="283">
        <f t="shared" si="26"/>
        <v>2.2222222222222143</v>
      </c>
      <c r="BE48" s="283">
        <f t="shared" si="26"/>
        <v>2.2727272727272707</v>
      </c>
      <c r="BF48" s="283">
        <f t="shared" si="26"/>
        <v>2.3255813953488413</v>
      </c>
      <c r="BG48" s="283">
        <f t="shared" si="26"/>
        <v>2.3809523809523725</v>
      </c>
      <c r="BH48" s="283">
        <f t="shared" si="26"/>
        <v>7.6923076923076872</v>
      </c>
      <c r="BI48" s="283">
        <f t="shared" si="26"/>
        <v>8.3333333333333481</v>
      </c>
      <c r="BJ48" s="283">
        <f t="shared" si="26"/>
        <v>5.8823529411764497</v>
      </c>
      <c r="BK48" s="283">
        <f t="shared" si="26"/>
        <v>6.25</v>
      </c>
      <c r="BL48" s="283">
        <f t="shared" si="26"/>
        <v>3.2258064516129004</v>
      </c>
      <c r="BM48" s="165">
        <f t="shared" si="26"/>
        <v>3.3333333333333437</v>
      </c>
      <c r="BN48" s="312">
        <f>AVERAGE(BC48:BM48)</f>
        <v>4.1902300060447883</v>
      </c>
      <c r="BO48" s="312">
        <f>SQRT(AVERAGE((BC48-$BN48)^2,(BD48-$BN48)^2,(BE48-$BN48)^2,(BF48-$BN48)^2,(BG48-$BN48)^2,(BH48-$BN48)^2,(BI48-$BN48)^2,(BJ48-$BN48)^2,(BK48-$BN48)^2,(BL48-$BN48)^2,(BM48-$BN48)^2))</f>
        <v>2.2676775441343704</v>
      </c>
    </row>
    <row r="49" spans="1:67">
      <c r="A49" s="20" t="s">
        <v>488</v>
      </c>
      <c r="B49" s="21" t="s">
        <v>489</v>
      </c>
      <c r="C49" s="19" t="s">
        <v>99</v>
      </c>
      <c r="D49" s="28" t="s">
        <v>611</v>
      </c>
      <c r="E49" s="101">
        <v>13</v>
      </c>
      <c r="F49" s="104">
        <v>188</v>
      </c>
      <c r="G49" s="39" t="s">
        <v>717</v>
      </c>
      <c r="H49" s="40" t="s">
        <v>717</v>
      </c>
      <c r="I49" s="410">
        <v>17.510000000000002</v>
      </c>
      <c r="J49" s="214">
        <v>9.1376356367789828</v>
      </c>
      <c r="K49" s="448">
        <v>0.38095200000000001</v>
      </c>
      <c r="L49" s="385">
        <v>0.4</v>
      </c>
      <c r="M49" s="214">
        <v>5.000105000104992</v>
      </c>
      <c r="N49" s="329">
        <v>40435</v>
      </c>
      <c r="O49" s="320">
        <v>40437</v>
      </c>
      <c r="P49" s="321">
        <v>40450</v>
      </c>
      <c r="Q49" s="27" t="s">
        <v>244</v>
      </c>
      <c r="R49" s="180" t="s">
        <v>215</v>
      </c>
      <c r="S49" s="211">
        <v>1.6</v>
      </c>
      <c r="T49" s="221">
        <v>197.53086419753089</v>
      </c>
      <c r="U49" s="332" t="s">
        <v>664</v>
      </c>
      <c r="V49" s="47">
        <v>21.617283950617285</v>
      </c>
      <c r="W49" s="333">
        <v>12</v>
      </c>
      <c r="X49" s="137">
        <v>0.81</v>
      </c>
      <c r="Y49" s="131" t="s">
        <v>762</v>
      </c>
      <c r="Z49" s="353">
        <v>2.42</v>
      </c>
      <c r="AA49" s="132" t="s">
        <v>762</v>
      </c>
      <c r="AB49" s="131" t="s">
        <v>762</v>
      </c>
      <c r="AC49" s="353" t="s">
        <v>762</v>
      </c>
      <c r="AD49" s="335" t="s">
        <v>664</v>
      </c>
      <c r="AE49" s="335" t="s">
        <v>664</v>
      </c>
      <c r="AF49" s="354">
        <v>1310</v>
      </c>
      <c r="AG49" s="353">
        <v>15.37</v>
      </c>
      <c r="AH49" s="353">
        <v>20.8</v>
      </c>
      <c r="AI49" s="355">
        <v>13.923227065712439</v>
      </c>
      <c r="AJ49" s="356">
        <v>-15.817307692307692</v>
      </c>
      <c r="AK49" s="357">
        <v>0.69710724889665299</v>
      </c>
      <c r="AL49" s="339">
        <v>4.9999047222381021</v>
      </c>
      <c r="AM49" s="340">
        <v>4.9999743146926123</v>
      </c>
      <c r="AN49" s="340">
        <v>5.0000008180794513</v>
      </c>
      <c r="AO49" s="335">
        <v>7.1724986736161567</v>
      </c>
      <c r="AP49" s="358"/>
      <c r="AQ49" s="402">
        <v>1.542856</v>
      </c>
      <c r="AR49" s="427">
        <v>1.4693879999999999</v>
      </c>
      <c r="AS49" s="427">
        <v>1.3994169999999999</v>
      </c>
      <c r="AT49" s="427">
        <v>1.332778</v>
      </c>
      <c r="AU49" s="427">
        <v>1.2693110000000001</v>
      </c>
      <c r="AV49" s="427">
        <v>1.2088680000000001</v>
      </c>
      <c r="AW49" s="427">
        <v>1.151305</v>
      </c>
      <c r="AX49" s="427">
        <v>1.096508</v>
      </c>
      <c r="AY49" s="427">
        <v>1.044295</v>
      </c>
      <c r="AZ49" s="427">
        <v>0.810365</v>
      </c>
      <c r="BA49" s="427">
        <v>0.77177700000000005</v>
      </c>
      <c r="BB49" s="366">
        <v>0.38004199999999999</v>
      </c>
      <c r="BC49" s="363">
        <v>4.9999047222381021</v>
      </c>
      <c r="BD49" s="364">
        <v>5.0000107187493148</v>
      </c>
      <c r="BE49" s="364">
        <v>5.0000075031250368</v>
      </c>
      <c r="BF49" s="364">
        <v>5.0001142352031902</v>
      </c>
      <c r="BG49" s="364">
        <v>4.9999669111929546</v>
      </c>
      <c r="BH49" s="364">
        <v>4.9998045695971216</v>
      </c>
      <c r="BI49" s="364">
        <v>4.9974099596172596</v>
      </c>
      <c r="BJ49" s="364">
        <v>4.99983242283073</v>
      </c>
      <c r="BK49" s="364">
        <v>28.867238836820448</v>
      </c>
      <c r="BL49" s="364">
        <v>4.9998898645593259</v>
      </c>
      <c r="BM49" s="365">
        <v>103.07676519963589</v>
      </c>
      <c r="BN49" s="349">
        <v>16.085540449415383</v>
      </c>
      <c r="BO49" s="349">
        <v>28.34353492247406</v>
      </c>
    </row>
    <row r="50" spans="1:67">
      <c r="A50" s="20" t="s">
        <v>140</v>
      </c>
      <c r="B50" s="21" t="s">
        <v>141</v>
      </c>
      <c r="C50" s="19" t="s">
        <v>99</v>
      </c>
      <c r="D50" s="28" t="s">
        <v>611</v>
      </c>
      <c r="E50" s="101">
        <v>42</v>
      </c>
      <c r="F50" s="104">
        <v>31</v>
      </c>
      <c r="G50" s="39" t="s">
        <v>796</v>
      </c>
      <c r="H50" s="40" t="s">
        <v>796</v>
      </c>
      <c r="I50" s="124">
        <v>26.3</v>
      </c>
      <c r="J50" s="214">
        <f>(S50/I50)*100</f>
        <v>5.7794676806083647</v>
      </c>
      <c r="K50" s="23">
        <v>0.35</v>
      </c>
      <c r="L50" s="107">
        <v>0.38</v>
      </c>
      <c r="M50" s="24">
        <f>((L50/K50)-1)*100</f>
        <v>8.5714285714285854</v>
      </c>
      <c r="N50" s="326">
        <v>40434</v>
      </c>
      <c r="O50" s="320">
        <v>40436</v>
      </c>
      <c r="P50" s="321">
        <v>40463</v>
      </c>
      <c r="Q50" s="27" t="s">
        <v>441</v>
      </c>
      <c r="R50" s="303"/>
      <c r="S50" s="211">
        <f>L50*4</f>
        <v>1.52</v>
      </c>
      <c r="T50" s="221">
        <f>S50/X50*100</f>
        <v>92.682926829268297</v>
      </c>
      <c r="U50" s="288">
        <f>(I50/SQRT(22.5*X50*(I50/AA50))-1)*100</f>
        <v>192.0866894371284</v>
      </c>
      <c r="V50" s="47">
        <f>I50/X50</f>
        <v>16.036585365853661</v>
      </c>
      <c r="W50" s="266">
        <v>12</v>
      </c>
      <c r="X50" s="137">
        <v>1.64</v>
      </c>
      <c r="Y50" s="131">
        <v>1.6</v>
      </c>
      <c r="Z50" s="124">
        <v>3.35</v>
      </c>
      <c r="AA50" s="132">
        <v>11.97</v>
      </c>
      <c r="AB50" s="131">
        <v>2.04</v>
      </c>
      <c r="AC50" s="124">
        <v>2.1800000000000002</v>
      </c>
      <c r="AD50" s="229">
        <f>(AC50/AB50-1)*100</f>
        <v>6.8627450980392135</v>
      </c>
      <c r="AE50" s="229">
        <f>(I50/AB50)/Y50</f>
        <v>8.0575980392156854</v>
      </c>
      <c r="AF50" s="269">
        <v>55610</v>
      </c>
      <c r="AG50" s="124">
        <v>21.82</v>
      </c>
      <c r="AH50" s="124">
        <v>28.13</v>
      </c>
      <c r="AI50" s="181">
        <f>((I50-AG50)/AG50)*100</f>
        <v>20.531622364802935</v>
      </c>
      <c r="AJ50" s="149">
        <f>((I50-AH50)/AH50)*100</f>
        <v>-6.5055101315321657</v>
      </c>
      <c r="AK50" s="236">
        <f>AN50/AO50</f>
        <v>1.2676568657897367</v>
      </c>
      <c r="AL50" s="226">
        <f>((AQ50/AR50)^(1/1)-1)*100</f>
        <v>9.2307692307692193</v>
      </c>
      <c r="AM50" s="227">
        <f>((AQ50/AT50)^(1/3)-1)*100</f>
        <v>18.330455035479719</v>
      </c>
      <c r="AN50" s="227">
        <f>((AQ50/AV50)^(1/5)-1)*100</f>
        <v>14.843925463766805</v>
      </c>
      <c r="AO50" s="229">
        <f>((AQ50/BA50)^(1/10)-1)*100</f>
        <v>11.709734601184207</v>
      </c>
      <c r="AP50" s="217"/>
      <c r="AQ50" s="107">
        <v>1.42</v>
      </c>
      <c r="AR50" s="23">
        <v>1.3</v>
      </c>
      <c r="AS50" s="23">
        <v>1.1587499999999999</v>
      </c>
      <c r="AT50" s="23">
        <v>0.85703536000000002</v>
      </c>
      <c r="AU50" s="23">
        <v>0.77119615999999991</v>
      </c>
      <c r="AV50" s="23">
        <v>0.71080127999999998</v>
      </c>
      <c r="AW50" s="23">
        <v>0.65505215999999999</v>
      </c>
      <c r="AX50" s="23">
        <v>0.61324031999999995</v>
      </c>
      <c r="AY50" s="23">
        <v>0.56678271999999996</v>
      </c>
      <c r="AZ50" s="23">
        <v>0.51567936000000003</v>
      </c>
      <c r="BA50" s="23">
        <v>0.46922175999999999</v>
      </c>
      <c r="BB50" s="92">
        <v>0.42740992</v>
      </c>
      <c r="BC50" s="204">
        <f t="shared" ref="BC50:BM51" si="27">((AQ50/AR50)-1)*100</f>
        <v>9.2307692307692193</v>
      </c>
      <c r="BD50" s="164">
        <f t="shared" si="27"/>
        <v>12.189859762675304</v>
      </c>
      <c r="BE50" s="164">
        <f t="shared" si="27"/>
        <v>35.204456441563849</v>
      </c>
      <c r="BF50" s="164">
        <f t="shared" si="27"/>
        <v>11.130657082109963</v>
      </c>
      <c r="BG50" s="164">
        <f t="shared" si="27"/>
        <v>8.496732026143782</v>
      </c>
      <c r="BH50" s="164">
        <f t="shared" si="27"/>
        <v>8.5106382978723296</v>
      </c>
      <c r="BI50" s="164">
        <f t="shared" si="27"/>
        <v>6.8181818181818343</v>
      </c>
      <c r="BJ50" s="164">
        <f t="shared" si="27"/>
        <v>8.196721311475418</v>
      </c>
      <c r="BK50" s="164">
        <f t="shared" si="27"/>
        <v>9.9099099099098975</v>
      </c>
      <c r="BL50" s="164">
        <f t="shared" si="27"/>
        <v>9.9009900990099098</v>
      </c>
      <c r="BM50" s="165">
        <f t="shared" si="27"/>
        <v>9.7826086956521721</v>
      </c>
      <c r="BN50" s="312">
        <f>AVERAGE(BC50:BM50)</f>
        <v>11.761047697760334</v>
      </c>
      <c r="BO50" s="312">
        <f>SQRT(AVERAGE((BC50-$BN50)^2,(BD50-$BN50)^2,(BE50-$BN50)^2,(BF50-$BN50)^2,(BG50-$BN50)^2,(BH50-$BN50)^2,(BI50-$BN50)^2,(BJ50-$BN50)^2,(BK50-$BN50)^2,(BL50-$BN50)^2,(BM50-$BN50)^2))</f>
        <v>7.5422145577863535</v>
      </c>
    </row>
    <row r="51" spans="1:67">
      <c r="A51" s="29" t="s">
        <v>409</v>
      </c>
      <c r="B51" s="31" t="s">
        <v>410</v>
      </c>
      <c r="C51" s="19" t="s">
        <v>105</v>
      </c>
      <c r="D51" s="36" t="s">
        <v>725</v>
      </c>
      <c r="E51" s="102">
        <v>39</v>
      </c>
      <c r="F51" s="104">
        <v>50</v>
      </c>
      <c r="G51" s="66" t="s">
        <v>717</v>
      </c>
      <c r="H51" s="67" t="s">
        <v>717</v>
      </c>
      <c r="I51" s="125">
        <v>69.05</v>
      </c>
      <c r="J51" s="294">
        <f>(S51/I51)*100</f>
        <v>0.40550325850832736</v>
      </c>
      <c r="K51" s="33">
        <v>0.06</v>
      </c>
      <c r="L51" s="106">
        <v>7.0000000000000007E-2</v>
      </c>
      <c r="M51" s="34">
        <f>((L51/K51)-1)*100</f>
        <v>16.666666666666675</v>
      </c>
      <c r="N51" s="44">
        <v>40766</v>
      </c>
      <c r="O51" s="45">
        <v>40770</v>
      </c>
      <c r="P51" s="35">
        <v>40787</v>
      </c>
      <c r="Q51" s="35" t="s">
        <v>7</v>
      </c>
      <c r="R51" s="21"/>
      <c r="S51" s="171">
        <f>L51*4</f>
        <v>0.28000000000000003</v>
      </c>
      <c r="T51" s="221">
        <f>S51/X51*100</f>
        <v>12.173913043478263</v>
      </c>
      <c r="U51" s="288">
        <f>(I51/SQRT(22.5*X51*(I51/AA51))-1)*100</f>
        <v>80.804696189704146</v>
      </c>
      <c r="V51" s="47">
        <f>I51/X51</f>
        <v>30.021739130434785</v>
      </c>
      <c r="W51" s="267">
        <v>9</v>
      </c>
      <c r="X51" s="137">
        <v>2.2999999999999998</v>
      </c>
      <c r="Y51" s="131">
        <v>1.29</v>
      </c>
      <c r="Z51" s="353">
        <v>3.42</v>
      </c>
      <c r="AA51" s="132">
        <v>2.4500000000000002</v>
      </c>
      <c r="AB51" s="131">
        <v>3.92</v>
      </c>
      <c r="AC51" s="353">
        <v>4.63</v>
      </c>
      <c r="AD51" s="229">
        <f>(AC51/AB51-1)*100</f>
        <v>18.112244897959172</v>
      </c>
      <c r="AE51" s="229">
        <f>(I51/AB51)/Y51</f>
        <v>13.654880556873911</v>
      </c>
      <c r="AF51" s="269">
        <v>7390</v>
      </c>
      <c r="AG51" s="353">
        <v>35.56</v>
      </c>
      <c r="AH51" s="353">
        <v>73.400000000000006</v>
      </c>
      <c r="AI51" s="181">
        <f>((I51-AG51)/AG51)*100</f>
        <v>94.178852643419546</v>
      </c>
      <c r="AJ51" s="149">
        <f>((I51-AH51)/AH51)*100</f>
        <v>-5.9264305177111831</v>
      </c>
      <c r="AK51" s="237">
        <f>AN51/AO51</f>
        <v>1.361141282714381</v>
      </c>
      <c r="AL51" s="226">
        <f>((AQ51/AR51)^(1/1)-1)*100</f>
        <v>9.9999999999999858</v>
      </c>
      <c r="AM51" s="438">
        <f>((AQ51/AT51)^(1/3)-1)*100</f>
        <v>6.917810999860885</v>
      </c>
      <c r="AN51" s="438">
        <f>((AQ51/AV51)^(1/5)-1)*100</f>
        <v>5.7944581467988199</v>
      </c>
      <c r="AO51" s="229">
        <f>((AQ51/BA51)^(1/10)-1)*100</f>
        <v>4.2570585584205789</v>
      </c>
      <c r="AP51" s="218"/>
      <c r="AQ51" s="106">
        <v>0.22</v>
      </c>
      <c r="AR51" s="189">
        <v>0.2</v>
      </c>
      <c r="AS51" s="33">
        <v>0.19</v>
      </c>
      <c r="AT51" s="189">
        <v>0.18</v>
      </c>
      <c r="AU51" s="33">
        <v>0.17299999999999999</v>
      </c>
      <c r="AV51" s="189">
        <v>0.16600000000000001</v>
      </c>
      <c r="AW51" s="33">
        <v>0.16300000000000001</v>
      </c>
      <c r="AX51" s="189">
        <v>0.16</v>
      </c>
      <c r="AY51" s="33">
        <v>0.155</v>
      </c>
      <c r="AZ51" s="189">
        <v>0.15</v>
      </c>
      <c r="BA51" s="33">
        <v>0.14499999999999999</v>
      </c>
      <c r="BB51" s="203">
        <v>0.14000000000000001</v>
      </c>
      <c r="BC51" s="204">
        <f t="shared" si="27"/>
        <v>9.9999999999999858</v>
      </c>
      <c r="BD51" s="283">
        <f t="shared" si="27"/>
        <v>5.2631578947368363</v>
      </c>
      <c r="BE51" s="283">
        <f t="shared" si="27"/>
        <v>5.555555555555558</v>
      </c>
      <c r="BF51" s="283">
        <f t="shared" si="27"/>
        <v>4.0462427745664886</v>
      </c>
      <c r="BG51" s="283">
        <f t="shared" si="27"/>
        <v>4.2168674698795039</v>
      </c>
      <c r="BH51" s="283">
        <f t="shared" si="27"/>
        <v>1.8404907975460238</v>
      </c>
      <c r="BI51" s="283">
        <f t="shared" si="27"/>
        <v>1.8750000000000044</v>
      </c>
      <c r="BJ51" s="283">
        <f t="shared" si="27"/>
        <v>3.2258064516129004</v>
      </c>
      <c r="BK51" s="283">
        <f t="shared" si="27"/>
        <v>3.3333333333333437</v>
      </c>
      <c r="BL51" s="283">
        <f t="shared" si="27"/>
        <v>3.4482758620689724</v>
      </c>
      <c r="BM51" s="165">
        <f t="shared" si="27"/>
        <v>3.5714285714285587</v>
      </c>
      <c r="BN51" s="312">
        <f>AVERAGE(BC51:BM51)</f>
        <v>4.2160144282480161</v>
      </c>
      <c r="BO51" s="312">
        <f>SQRT(AVERAGE((BC51-$BN51)^2,(BD51-$BN51)^2,(BE51-$BN51)^2,(BF51-$BN51)^2,(BG51-$BN51)^2,(BH51-$BN51)^2,(BI51-$BN51)^2,(BJ51-$BN51)^2,(BK51-$BN51)^2,(BL51-$BN51)^2,(BM51-$BN51)^2))</f>
        <v>2.1375900696786849</v>
      </c>
    </row>
    <row r="52" spans="1:67">
      <c r="A52" s="10" t="s">
        <v>199</v>
      </c>
      <c r="B52" s="11" t="s">
        <v>200</v>
      </c>
      <c r="C52" s="19" t="s">
        <v>105</v>
      </c>
      <c r="D52" s="19" t="s">
        <v>725</v>
      </c>
      <c r="E52" s="100">
        <v>15</v>
      </c>
      <c r="F52" s="104">
        <v>172</v>
      </c>
      <c r="G52" s="37" t="s">
        <v>717</v>
      </c>
      <c r="H52" s="38" t="s">
        <v>717</v>
      </c>
      <c r="I52" s="279">
        <v>64.22</v>
      </c>
      <c r="J52" s="293">
        <v>1.7128620367486773</v>
      </c>
      <c r="K52" s="409">
        <v>0.25</v>
      </c>
      <c r="L52" s="400">
        <v>0.27500000000000002</v>
      </c>
      <c r="M52" s="213">
        <v>10.000000000000011</v>
      </c>
      <c r="N52" s="327">
        <v>40402</v>
      </c>
      <c r="O52" s="324">
        <v>40406</v>
      </c>
      <c r="P52" s="325">
        <v>40422</v>
      </c>
      <c r="Q52" s="18" t="s">
        <v>7</v>
      </c>
      <c r="R52" s="11"/>
      <c r="S52" s="211">
        <v>1.1000000000000001</v>
      </c>
      <c r="T52" s="222">
        <v>23.206751054852322</v>
      </c>
      <c r="U52" s="380">
        <v>-6.5587322912550414</v>
      </c>
      <c r="V52" s="46">
        <v>13.548523206751048</v>
      </c>
      <c r="W52" s="333">
        <v>12</v>
      </c>
      <c r="X52" s="145">
        <v>4.74</v>
      </c>
      <c r="Y52" s="146">
        <v>1.27</v>
      </c>
      <c r="Z52" s="147">
        <v>0.48</v>
      </c>
      <c r="AA52" s="148">
        <v>1.45</v>
      </c>
      <c r="AB52" s="146">
        <v>6.28</v>
      </c>
      <c r="AC52" s="147">
        <v>7.56</v>
      </c>
      <c r="AD52" s="334">
        <v>20.38216560509554</v>
      </c>
      <c r="AE52" s="381">
        <v>8.0520587792767948</v>
      </c>
      <c r="AF52" s="396">
        <v>12420</v>
      </c>
      <c r="AG52" s="147">
        <v>52.800000000000004</v>
      </c>
      <c r="AH52" s="147">
        <v>78.16</v>
      </c>
      <c r="AI52" s="336">
        <v>21.628787878787875</v>
      </c>
      <c r="AJ52" s="337">
        <v>-17.835209825997946</v>
      </c>
      <c r="AK52" s="357">
        <v>1.6456539839162163</v>
      </c>
      <c r="AL52" s="382">
        <v>5.0000000000000044</v>
      </c>
      <c r="AM52" s="383">
        <v>15.867554829548315</v>
      </c>
      <c r="AN52" s="383">
        <v>18.466445254224407</v>
      </c>
      <c r="AO52" s="334">
        <v>11.221341445228477</v>
      </c>
      <c r="AP52" s="358"/>
      <c r="AQ52" s="402">
        <v>1.05</v>
      </c>
      <c r="AR52" s="427">
        <v>1</v>
      </c>
      <c r="AS52" s="427">
        <v>0.875</v>
      </c>
      <c r="AT52" s="427">
        <v>0.67500000000000004</v>
      </c>
      <c r="AU52" s="427">
        <v>0.52500000000000002</v>
      </c>
      <c r="AV52" s="442">
        <v>0.45</v>
      </c>
      <c r="AW52" s="427">
        <v>0.42499999999999999</v>
      </c>
      <c r="AX52" s="442">
        <v>0.4</v>
      </c>
      <c r="AY52" s="427">
        <v>0.38750000000000001</v>
      </c>
      <c r="AZ52" s="442">
        <v>0.375</v>
      </c>
      <c r="BA52" s="427">
        <v>0.36249999999999999</v>
      </c>
      <c r="BB52" s="366">
        <v>0.35</v>
      </c>
      <c r="BC52" s="346">
        <v>5.0000000000000044</v>
      </c>
      <c r="BD52" s="347">
        <v>14.285714285714281</v>
      </c>
      <c r="BE52" s="347">
        <v>29.629629629629626</v>
      </c>
      <c r="BF52" s="347">
        <v>28.57142857142858</v>
      </c>
      <c r="BG52" s="347">
        <v>16.666666666666671</v>
      </c>
      <c r="BH52" s="347">
        <v>5.882352941176471</v>
      </c>
      <c r="BI52" s="347">
        <v>6.25</v>
      </c>
      <c r="BJ52" s="347">
        <v>3.2258064516128999</v>
      </c>
      <c r="BK52" s="347">
        <v>3.3333333333333437</v>
      </c>
      <c r="BL52" s="347">
        <v>3.4482758620689724</v>
      </c>
      <c r="BM52" s="348">
        <v>3.5714285714285805</v>
      </c>
      <c r="BN52" s="350">
        <v>10.896785119369044</v>
      </c>
      <c r="BO52" s="350">
        <v>9.6048705953048668</v>
      </c>
    </row>
    <row r="53" spans="1:67">
      <c r="A53" s="76" t="s">
        <v>455</v>
      </c>
      <c r="B53" s="21" t="s">
        <v>282</v>
      </c>
      <c r="C53" s="19" t="s">
        <v>105</v>
      </c>
      <c r="D53" s="28" t="s">
        <v>725</v>
      </c>
      <c r="E53" s="101">
        <v>16</v>
      </c>
      <c r="F53" s="104">
        <v>166</v>
      </c>
      <c r="G53" s="39" t="s">
        <v>660</v>
      </c>
      <c r="H53" s="40" t="s">
        <v>660</v>
      </c>
      <c r="I53" s="124">
        <v>32.89</v>
      </c>
      <c r="J53" s="214">
        <v>2.9796290665855878</v>
      </c>
      <c r="K53" s="425">
        <v>0.21249999999999999</v>
      </c>
      <c r="L53" s="385">
        <v>0.245</v>
      </c>
      <c r="M53" s="214">
        <v>15.294117647058808</v>
      </c>
      <c r="N53" s="25">
        <v>40585</v>
      </c>
      <c r="O53" s="26">
        <v>40589</v>
      </c>
      <c r="P53" s="27">
        <v>40603</v>
      </c>
      <c r="Q53" s="27" t="s">
        <v>7</v>
      </c>
      <c r="R53" s="21" t="s">
        <v>454</v>
      </c>
      <c r="S53" s="211">
        <v>0.98</v>
      </c>
      <c r="T53" s="221">
        <v>69.01408450704227</v>
      </c>
      <c r="U53" s="332">
        <v>79.501744752877187</v>
      </c>
      <c r="V53" s="47">
        <v>23.161971830985919</v>
      </c>
      <c r="W53" s="333">
        <v>12</v>
      </c>
      <c r="X53" s="137">
        <v>1.42</v>
      </c>
      <c r="Y53" s="131">
        <v>2.25</v>
      </c>
      <c r="Z53" s="353">
        <v>1.52</v>
      </c>
      <c r="AA53" s="132">
        <v>3.13</v>
      </c>
      <c r="AB53" s="131">
        <v>1.43</v>
      </c>
      <c r="AC53" s="353">
        <v>1.54</v>
      </c>
      <c r="AD53" s="335">
        <v>7.6923076923077085</v>
      </c>
      <c r="AE53" s="386">
        <v>10.22222222222222</v>
      </c>
      <c r="AF53" s="354">
        <v>25470</v>
      </c>
      <c r="AG53" s="353">
        <v>23.37</v>
      </c>
      <c r="AH53" s="353">
        <v>33.730000000000004</v>
      </c>
      <c r="AI53" s="355">
        <v>40.735986307231492</v>
      </c>
      <c r="AJ53" s="356">
        <v>-2.490364660539568</v>
      </c>
      <c r="AK53" s="357">
        <v>1.203147253496587</v>
      </c>
      <c r="AL53" s="339">
        <v>26.574500768049152</v>
      </c>
      <c r="AM53" s="437">
        <v>12.481961897532168</v>
      </c>
      <c r="AN53" s="437">
        <v>11.812176894358831</v>
      </c>
      <c r="AO53" s="335">
        <v>9.8177316700264861</v>
      </c>
      <c r="AP53" s="358"/>
      <c r="AQ53" s="402">
        <v>0.82399999999999995</v>
      </c>
      <c r="AR53" s="427">
        <v>0.65100000000000002</v>
      </c>
      <c r="AS53" s="427">
        <v>0.62450000000000006</v>
      </c>
      <c r="AT53" s="427">
        <v>0.57899999999999996</v>
      </c>
      <c r="AU53" s="427">
        <v>0.51100000000000001</v>
      </c>
      <c r="AV53" s="427">
        <v>0.47149999999999997</v>
      </c>
      <c r="AW53" s="427">
        <v>0.45800000000000002</v>
      </c>
      <c r="AX53" s="427">
        <v>0.41499999999999998</v>
      </c>
      <c r="AY53" s="427">
        <v>0.38</v>
      </c>
      <c r="AZ53" s="427">
        <v>0.35</v>
      </c>
      <c r="BA53" s="427">
        <v>0.32300000000000001</v>
      </c>
      <c r="BB53" s="366">
        <v>0.298875</v>
      </c>
      <c r="BC53" s="363">
        <v>26.574500768049152</v>
      </c>
      <c r="BD53" s="445">
        <v>4.2433947157726202</v>
      </c>
      <c r="BE53" s="445">
        <v>7.8583765112262718</v>
      </c>
      <c r="BF53" s="445">
        <v>13.30724070450098</v>
      </c>
      <c r="BG53" s="445">
        <v>8.3775185577942697</v>
      </c>
      <c r="BH53" s="445">
        <v>2.9475982532751082</v>
      </c>
      <c r="BI53" s="445">
        <v>10.36144578313254</v>
      </c>
      <c r="BJ53" s="445">
        <v>9.2105263157894708</v>
      </c>
      <c r="BK53" s="445">
        <v>8.5714285714285854</v>
      </c>
      <c r="BL53" s="445">
        <v>8.3591331269349691</v>
      </c>
      <c r="BM53" s="365">
        <v>8.0719364282726858</v>
      </c>
      <c r="BN53" s="349">
        <v>9.807554521470605</v>
      </c>
      <c r="BO53" s="349">
        <v>5.9125675257135857</v>
      </c>
    </row>
    <row r="54" spans="1:67">
      <c r="A54" s="20" t="s">
        <v>123</v>
      </c>
      <c r="B54" s="21" t="s">
        <v>124</v>
      </c>
      <c r="C54" s="19" t="s">
        <v>105</v>
      </c>
      <c r="D54" s="201" t="s">
        <v>725</v>
      </c>
      <c r="E54" s="101">
        <v>12</v>
      </c>
      <c r="F54" s="104">
        <v>206</v>
      </c>
      <c r="G54" s="39" t="s">
        <v>717</v>
      </c>
      <c r="H54" s="40" t="s">
        <v>717</v>
      </c>
      <c r="I54" s="159">
        <v>102</v>
      </c>
      <c r="J54" s="294">
        <v>0.62745098039215697</v>
      </c>
      <c r="K54" s="425">
        <v>0.155</v>
      </c>
      <c r="L54" s="385">
        <v>0.16</v>
      </c>
      <c r="M54" s="214">
        <v>3.2258064516128999</v>
      </c>
      <c r="N54" s="25">
        <v>40646</v>
      </c>
      <c r="O54" s="26">
        <v>40648</v>
      </c>
      <c r="P54" s="27">
        <v>40662</v>
      </c>
      <c r="Q54" s="27" t="s">
        <v>6</v>
      </c>
      <c r="R54" s="21"/>
      <c r="S54" s="211">
        <v>0.64</v>
      </c>
      <c r="T54" s="221">
        <v>91.428571428571416</v>
      </c>
      <c r="U54" s="332">
        <v>290.94513072564956</v>
      </c>
      <c r="V54" s="47">
        <v>145.71428571428567</v>
      </c>
      <c r="W54" s="333">
        <v>12</v>
      </c>
      <c r="X54" s="137">
        <v>0.7</v>
      </c>
      <c r="Y54" s="131">
        <v>2.5099999999999998</v>
      </c>
      <c r="Z54" s="353">
        <v>4.38</v>
      </c>
      <c r="AA54" s="132">
        <v>2.36</v>
      </c>
      <c r="AB54" s="131">
        <v>3.59</v>
      </c>
      <c r="AC54" s="353">
        <v>5.97</v>
      </c>
      <c r="AD54" s="335">
        <v>66.295264623955447</v>
      </c>
      <c r="AE54" s="386">
        <v>11.319624010920112</v>
      </c>
      <c r="AF54" s="354">
        <v>27380</v>
      </c>
      <c r="AG54" s="353">
        <v>85.42</v>
      </c>
      <c r="AH54" s="353">
        <v>121.44</v>
      </c>
      <c r="AI54" s="355">
        <v>19.409974244907509</v>
      </c>
      <c r="AJ54" s="356">
        <v>-16.007905138339922</v>
      </c>
      <c r="AK54" s="357">
        <v>1.2905795248445233</v>
      </c>
      <c r="AL54" s="339">
        <v>7.0175438596491215</v>
      </c>
      <c r="AM54" s="340">
        <v>22.7265799243151</v>
      </c>
      <c r="AN54" s="340">
        <v>32.387723792324927</v>
      </c>
      <c r="AO54" s="335">
        <v>25.095488630370678</v>
      </c>
      <c r="AP54" s="358"/>
      <c r="AQ54" s="402">
        <v>0.61</v>
      </c>
      <c r="AR54" s="427">
        <v>0.56999999999999995</v>
      </c>
      <c r="AS54" s="427">
        <v>0.46500000000000002</v>
      </c>
      <c r="AT54" s="427">
        <v>0.33</v>
      </c>
      <c r="AU54" s="427">
        <v>0.22</v>
      </c>
      <c r="AV54" s="427">
        <v>0.15</v>
      </c>
      <c r="AW54" s="427">
        <v>0.115</v>
      </c>
      <c r="AX54" s="427">
        <v>0.09</v>
      </c>
      <c r="AY54" s="442">
        <v>0.08</v>
      </c>
      <c r="AZ54" s="427">
        <v>7.7499999999999999E-2</v>
      </c>
      <c r="BA54" s="427">
        <v>6.5000000000000002E-2</v>
      </c>
      <c r="BB54" s="362">
        <v>0.06</v>
      </c>
      <c r="BC54" s="363">
        <v>7.0175438596491215</v>
      </c>
      <c r="BD54" s="445">
        <v>22.580645161290299</v>
      </c>
      <c r="BE54" s="445">
        <v>40.909090909090921</v>
      </c>
      <c r="BF54" s="445">
        <v>50</v>
      </c>
      <c r="BG54" s="445">
        <v>46.666666666666664</v>
      </c>
      <c r="BH54" s="445">
        <v>30.434782608695627</v>
      </c>
      <c r="BI54" s="445">
        <v>27.777777777777786</v>
      </c>
      <c r="BJ54" s="445">
        <v>12.5</v>
      </c>
      <c r="BK54" s="445">
        <v>3.2258064516128999</v>
      </c>
      <c r="BL54" s="445">
        <v>19.230769230769219</v>
      </c>
      <c r="BM54" s="365">
        <v>8.3333333333333499</v>
      </c>
      <c r="BN54" s="349">
        <v>24.425128727171447</v>
      </c>
      <c r="BO54" s="349">
        <v>15.526547925775301</v>
      </c>
    </row>
    <row r="55" spans="1:67">
      <c r="A55" s="20" t="s">
        <v>707</v>
      </c>
      <c r="B55" s="21" t="s">
        <v>708</v>
      </c>
      <c r="C55" s="19" t="s">
        <v>105</v>
      </c>
      <c r="D55" s="28" t="s">
        <v>725</v>
      </c>
      <c r="E55" s="101">
        <v>19</v>
      </c>
      <c r="F55" s="104">
        <v>130</v>
      </c>
      <c r="G55" s="39" t="s">
        <v>660</v>
      </c>
      <c r="H55" s="40" t="s">
        <v>660</v>
      </c>
      <c r="I55" s="124">
        <v>44.03</v>
      </c>
      <c r="J55" s="294">
        <v>0.99931864637747003</v>
      </c>
      <c r="K55" s="425">
        <v>0.1</v>
      </c>
      <c r="L55" s="385">
        <v>0.11</v>
      </c>
      <c r="M55" s="214">
        <v>9.9999999999999876</v>
      </c>
      <c r="N55" s="25">
        <v>40694</v>
      </c>
      <c r="O55" s="26">
        <v>40696</v>
      </c>
      <c r="P55" s="27">
        <v>40725</v>
      </c>
      <c r="Q55" s="27" t="s">
        <v>245</v>
      </c>
      <c r="R55" s="21" t="s">
        <v>454</v>
      </c>
      <c r="S55" s="211">
        <v>0.44</v>
      </c>
      <c r="T55" s="221">
        <v>14.193548387096769</v>
      </c>
      <c r="U55" s="332">
        <v>38.52846711314195</v>
      </c>
      <c r="V55" s="47">
        <v>14.203225806451609</v>
      </c>
      <c r="W55" s="333">
        <v>12</v>
      </c>
      <c r="X55" s="137">
        <v>3.1</v>
      </c>
      <c r="Y55" s="131">
        <v>0.62</v>
      </c>
      <c r="Z55" s="124">
        <v>1.47</v>
      </c>
      <c r="AA55" s="132">
        <v>3.04</v>
      </c>
      <c r="AB55" s="131">
        <v>3.78</v>
      </c>
      <c r="AC55" s="124">
        <v>3.58</v>
      </c>
      <c r="AD55" s="335">
        <v>-5.2910052910052796</v>
      </c>
      <c r="AE55" s="386">
        <v>18.787335722819591</v>
      </c>
      <c r="AF55" s="354">
        <v>37320</v>
      </c>
      <c r="AG55" s="124">
        <v>35.65</v>
      </c>
      <c r="AH55" s="124">
        <v>55.63</v>
      </c>
      <c r="AI55" s="355">
        <v>23.506311360448823</v>
      </c>
      <c r="AJ55" s="356">
        <v>-20.852058241955781</v>
      </c>
      <c r="AK55" s="357">
        <v>1.2203290706218499</v>
      </c>
      <c r="AL55" s="339">
        <v>11.76470588235294</v>
      </c>
      <c r="AM55" s="340">
        <v>6.0969125047120487</v>
      </c>
      <c r="AN55" s="340">
        <v>5.9338754390452442</v>
      </c>
      <c r="AO55" s="335">
        <v>4.8625207592747799</v>
      </c>
      <c r="AP55" s="358"/>
      <c r="AQ55" s="402">
        <v>0.41799999999999998</v>
      </c>
      <c r="AR55" s="427">
        <v>0.374</v>
      </c>
      <c r="AS55" s="427">
        <v>0.36199999999999999</v>
      </c>
      <c r="AT55" s="427">
        <v>0.35</v>
      </c>
      <c r="AU55" s="427">
        <v>0.32</v>
      </c>
      <c r="AV55" s="427">
        <v>0.31333</v>
      </c>
      <c r="AW55" s="427">
        <v>0.29332000000000003</v>
      </c>
      <c r="AX55" s="427">
        <v>0.28999000000000003</v>
      </c>
      <c r="AY55" s="427">
        <v>0.28000000000000003</v>
      </c>
      <c r="AZ55" s="427">
        <v>0.27500000000000002</v>
      </c>
      <c r="BA55" s="427">
        <v>0.26</v>
      </c>
      <c r="BB55" s="366">
        <v>0.25001000000000001</v>
      </c>
      <c r="BC55" s="363">
        <v>11.76470588235294</v>
      </c>
      <c r="BD55" s="364">
        <v>3.3149171270718369</v>
      </c>
      <c r="BE55" s="364">
        <v>3.4285714285714253</v>
      </c>
      <c r="BF55" s="364">
        <v>9.3750000000000018</v>
      </c>
      <c r="BG55" s="364">
        <v>2.1287460504898941</v>
      </c>
      <c r="BH55" s="364">
        <v>6.8219009954997745</v>
      </c>
      <c r="BI55" s="364">
        <v>1.1483154591537701</v>
      </c>
      <c r="BJ55" s="364">
        <v>3.5678571428571453</v>
      </c>
      <c r="BK55" s="364">
        <v>1.8181818181818299</v>
      </c>
      <c r="BL55" s="364">
        <v>5.7692307692307709</v>
      </c>
      <c r="BM55" s="365">
        <v>3.9958401663933376</v>
      </c>
      <c r="BN55" s="349">
        <v>4.830296985436612</v>
      </c>
      <c r="BO55" s="349">
        <v>3.1632538168669426</v>
      </c>
    </row>
    <row r="56" spans="1:67">
      <c r="A56" s="29" t="s">
        <v>678</v>
      </c>
      <c r="B56" s="31" t="s">
        <v>679</v>
      </c>
      <c r="C56" s="19" t="s">
        <v>105</v>
      </c>
      <c r="D56" s="36" t="s">
        <v>725</v>
      </c>
      <c r="E56" s="102">
        <v>11</v>
      </c>
      <c r="F56" s="104">
        <v>216</v>
      </c>
      <c r="G56" s="41" t="s">
        <v>717</v>
      </c>
      <c r="H56" s="43" t="s">
        <v>717</v>
      </c>
      <c r="I56" s="173">
        <v>40.29</v>
      </c>
      <c r="J56" s="295">
        <v>0.89352196574832499</v>
      </c>
      <c r="K56" s="378">
        <v>7.4999999999999997E-2</v>
      </c>
      <c r="L56" s="367">
        <v>0.09</v>
      </c>
      <c r="M56" s="215">
        <v>2</v>
      </c>
      <c r="N56" s="44">
        <v>40618</v>
      </c>
      <c r="O56" s="45">
        <v>40620</v>
      </c>
      <c r="P56" s="35">
        <v>40634</v>
      </c>
      <c r="Q56" s="35" t="s">
        <v>245</v>
      </c>
      <c r="R56" s="31" t="s">
        <v>454</v>
      </c>
      <c r="S56" s="171">
        <v>0.36</v>
      </c>
      <c r="T56" s="287">
        <v>37.113402061855666</v>
      </c>
      <c r="U56" s="388">
        <v>95.953567681951696</v>
      </c>
      <c r="V56" s="48">
        <v>41.536082474226802</v>
      </c>
      <c r="W56" s="369">
        <v>12</v>
      </c>
      <c r="X56" s="138">
        <v>0.97</v>
      </c>
      <c r="Y56" s="133">
        <v>1.2</v>
      </c>
      <c r="Z56" s="125">
        <v>3.4</v>
      </c>
      <c r="AA56" s="134">
        <v>2.08</v>
      </c>
      <c r="AB56" s="133">
        <v>2.2200000000000002</v>
      </c>
      <c r="AC56" s="125">
        <v>3.69</v>
      </c>
      <c r="AD56" s="370">
        <v>66.216216216216196</v>
      </c>
      <c r="AE56" s="389">
        <v>15.123873873873867</v>
      </c>
      <c r="AF56" s="371">
        <v>44180</v>
      </c>
      <c r="AG56" s="125">
        <v>30</v>
      </c>
      <c r="AH56" s="125">
        <v>52.04</v>
      </c>
      <c r="AI56" s="372">
        <v>34.300000000000004</v>
      </c>
      <c r="AJ56" s="373">
        <v>-22.578785549577244</v>
      </c>
      <c r="AK56" s="357" t="s">
        <v>664</v>
      </c>
      <c r="AL56" s="390">
        <v>55.882352941176478</v>
      </c>
      <c r="AM56" s="391">
        <v>22.262317571448332</v>
      </c>
      <c r="AN56" s="391">
        <v>22.950440980863753</v>
      </c>
      <c r="AO56" s="370" t="s">
        <v>664</v>
      </c>
      <c r="AP56" s="358"/>
      <c r="AQ56" s="402">
        <v>0.29149999999999998</v>
      </c>
      <c r="AR56" s="427">
        <v>0.187</v>
      </c>
      <c r="AS56" s="427">
        <v>0.1865</v>
      </c>
      <c r="AT56" s="427">
        <v>0.1595</v>
      </c>
      <c r="AU56" s="427">
        <v>0.13200000000000001</v>
      </c>
      <c r="AV56" s="427">
        <v>0.10375</v>
      </c>
      <c r="AW56" s="427">
        <v>8.8749999999999996E-2</v>
      </c>
      <c r="AX56" s="427">
        <v>7.4999999999999997E-2</v>
      </c>
      <c r="AY56" s="427">
        <v>6.2480000000000001E-2</v>
      </c>
      <c r="AZ56" s="427">
        <v>3.7499999999999999E-2</v>
      </c>
      <c r="BA56" s="442">
        <v>0</v>
      </c>
      <c r="BB56" s="362">
        <v>0</v>
      </c>
      <c r="BC56" s="392">
        <v>55.882352941176478</v>
      </c>
      <c r="BD56" s="393">
        <v>0.26809651474530799</v>
      </c>
      <c r="BE56" s="393">
        <v>16.927899686520377</v>
      </c>
      <c r="BF56" s="393">
        <v>20.833333333333314</v>
      </c>
      <c r="BG56" s="393">
        <v>27.228915662650625</v>
      </c>
      <c r="BH56" s="393">
        <v>16.901408450704221</v>
      </c>
      <c r="BI56" s="393">
        <v>18.333333333333332</v>
      </c>
      <c r="BJ56" s="393">
        <v>20.038412291933415</v>
      </c>
      <c r="BK56" s="393">
        <v>66.61333333333333</v>
      </c>
      <c r="BL56" s="393">
        <v>0</v>
      </c>
      <c r="BM56" s="394">
        <v>0</v>
      </c>
      <c r="BN56" s="395">
        <v>22.093371413430042</v>
      </c>
      <c r="BO56" s="395">
        <v>20.618305765156496</v>
      </c>
    </row>
    <row r="57" spans="1:67">
      <c r="A57" s="10" t="s">
        <v>352</v>
      </c>
      <c r="B57" s="11" t="s">
        <v>353</v>
      </c>
      <c r="C57" s="19" t="s">
        <v>105</v>
      </c>
      <c r="D57" s="19" t="s">
        <v>725</v>
      </c>
      <c r="E57" s="100">
        <v>11</v>
      </c>
      <c r="F57" s="104">
        <v>214</v>
      </c>
      <c r="G57" s="37" t="s">
        <v>660</v>
      </c>
      <c r="H57" s="38" t="s">
        <v>660</v>
      </c>
      <c r="I57" s="279">
        <v>71.989999999999995</v>
      </c>
      <c r="J57" s="214">
        <v>3.6671759966662041</v>
      </c>
      <c r="K57" s="418">
        <v>0.55000000000000004</v>
      </c>
      <c r="L57" s="400">
        <v>0.66</v>
      </c>
      <c r="M57" s="213">
        <v>2</v>
      </c>
      <c r="N57" s="16">
        <v>40591</v>
      </c>
      <c r="O57" s="17">
        <v>40596</v>
      </c>
      <c r="P57" s="18">
        <v>40603</v>
      </c>
      <c r="Q57" s="18" t="s">
        <v>7</v>
      </c>
      <c r="R57" s="405" t="s">
        <v>617</v>
      </c>
      <c r="S57" s="211">
        <v>2.64</v>
      </c>
      <c r="T57" s="221">
        <v>31.730769230769219</v>
      </c>
      <c r="U57" s="332">
        <v>-24.813160078136711</v>
      </c>
      <c r="V57" s="47">
        <v>8.6526442307692335</v>
      </c>
      <c r="W57" s="333">
        <v>12</v>
      </c>
      <c r="X57" s="137">
        <v>8.32</v>
      </c>
      <c r="Y57" s="131">
        <v>-7.08</v>
      </c>
      <c r="Z57" s="124">
        <v>0.55000000000000004</v>
      </c>
      <c r="AA57" s="132">
        <v>1.47</v>
      </c>
      <c r="AB57" s="131">
        <v>8</v>
      </c>
      <c r="AC57" s="124">
        <v>8.6700000000000017</v>
      </c>
      <c r="AD57" s="335">
        <v>8.3750000000000018</v>
      </c>
      <c r="AE57" s="335">
        <v>-1.2710098870056501</v>
      </c>
      <c r="AF57" s="354">
        <v>101760</v>
      </c>
      <c r="AG57" s="124">
        <v>52</v>
      </c>
      <c r="AH57" s="124">
        <v>81.8</v>
      </c>
      <c r="AI57" s="355">
        <v>38.442307692307672</v>
      </c>
      <c r="AJ57" s="356">
        <v>-11.99266503667482</v>
      </c>
      <c r="AK57" s="338">
        <v>1.044967870107131</v>
      </c>
      <c r="AL57" s="339">
        <v>12.565445026178001</v>
      </c>
      <c r="AM57" s="340">
        <v>9.4455741635612878</v>
      </c>
      <c r="AN57" s="340">
        <v>12.748634418345791</v>
      </c>
      <c r="AO57" s="335">
        <v>12.200025266842699</v>
      </c>
      <c r="AP57" s="341"/>
      <c r="AQ57" s="409">
        <v>2.15</v>
      </c>
      <c r="AR57" s="343">
        <v>1.91</v>
      </c>
      <c r="AS57" s="343">
        <v>1.88</v>
      </c>
      <c r="AT57" s="343">
        <v>1.64</v>
      </c>
      <c r="AU57" s="343">
        <v>1.44</v>
      </c>
      <c r="AV57" s="343">
        <v>1.18</v>
      </c>
      <c r="AW57" s="343">
        <v>0.89500000000000002</v>
      </c>
      <c r="AX57" s="343">
        <v>0.81499999999999995</v>
      </c>
      <c r="AY57" s="343">
        <v>0.74</v>
      </c>
      <c r="AZ57" s="343">
        <v>0.7</v>
      </c>
      <c r="BA57" s="344">
        <v>0.68</v>
      </c>
      <c r="BB57" s="397">
        <v>0.68</v>
      </c>
      <c r="BC57" s="363">
        <v>12.565445026178001</v>
      </c>
      <c r="BD57" s="364">
        <v>1.5957446808510629</v>
      </c>
      <c r="BE57" s="364">
        <v>14.63414634146341</v>
      </c>
      <c r="BF57" s="364">
        <v>13.88888888888888</v>
      </c>
      <c r="BG57" s="364">
        <v>22.033898305084755</v>
      </c>
      <c r="BH57" s="364">
        <v>31.843575418994416</v>
      </c>
      <c r="BI57" s="364">
        <v>9.8159509202454096</v>
      </c>
      <c r="BJ57" s="364">
        <v>10.13513513513513</v>
      </c>
      <c r="BK57" s="364">
        <v>5.7142857142857153</v>
      </c>
      <c r="BL57" s="364">
        <v>2.9411764705882244</v>
      </c>
      <c r="BM57" s="365">
        <v>0</v>
      </c>
      <c r="BN57" s="349">
        <v>11.37893153651955</v>
      </c>
      <c r="BO57" s="349">
        <v>8.9600059779738306</v>
      </c>
    </row>
    <row r="58" spans="1:67">
      <c r="A58" s="20" t="s">
        <v>468</v>
      </c>
      <c r="B58" s="21" t="s">
        <v>469</v>
      </c>
      <c r="C58" s="28" t="s">
        <v>105</v>
      </c>
      <c r="D58" s="28" t="s">
        <v>725</v>
      </c>
      <c r="E58" s="101">
        <v>24</v>
      </c>
      <c r="F58" s="104">
        <v>104</v>
      </c>
      <c r="G58" s="39" t="s">
        <v>796</v>
      </c>
      <c r="H58" s="40" t="s">
        <v>796</v>
      </c>
      <c r="I58" s="124">
        <v>104.02</v>
      </c>
      <c r="J58" s="214">
        <v>2.9994231878484907</v>
      </c>
      <c r="K58" s="425">
        <v>0.72</v>
      </c>
      <c r="L58" s="385">
        <v>0.78</v>
      </c>
      <c r="M58" s="214">
        <v>8.3333333333333499</v>
      </c>
      <c r="N58" s="25">
        <v>40680</v>
      </c>
      <c r="O58" s="26">
        <v>40682</v>
      </c>
      <c r="P58" s="27">
        <v>40704</v>
      </c>
      <c r="Q58" s="27" t="s">
        <v>247</v>
      </c>
      <c r="R58" s="21"/>
      <c r="S58" s="211">
        <v>3.12</v>
      </c>
      <c r="T58" s="221">
        <v>30.291262135922324</v>
      </c>
      <c r="U58" s="332">
        <v>-7.1676878037487217</v>
      </c>
      <c r="V58" s="47">
        <v>10.099029126213589</v>
      </c>
      <c r="W58" s="333">
        <v>12</v>
      </c>
      <c r="X58" s="137">
        <v>10.3</v>
      </c>
      <c r="Y58" s="131">
        <v>4.62</v>
      </c>
      <c r="Z58" s="353">
        <v>1.05</v>
      </c>
      <c r="AA58" s="132">
        <v>1.92</v>
      </c>
      <c r="AB58" s="131">
        <v>12.99</v>
      </c>
      <c r="AC58" s="353">
        <v>13.08</v>
      </c>
      <c r="AD58" s="335">
        <v>0.69284064665127099</v>
      </c>
      <c r="AE58" s="335">
        <v>1.7332680150232112</v>
      </c>
      <c r="AF58" s="354">
        <v>209110</v>
      </c>
      <c r="AG58" s="353">
        <v>72.569999999999993</v>
      </c>
      <c r="AH58" s="353">
        <v>109.94</v>
      </c>
      <c r="AI58" s="355">
        <v>43.337467272977818</v>
      </c>
      <c r="AJ58" s="356">
        <v>-5.3847553210842296</v>
      </c>
      <c r="AK58" s="357">
        <v>1.2510284846370769</v>
      </c>
      <c r="AL58" s="339">
        <v>6.7669172932330657</v>
      </c>
      <c r="AM58" s="340">
        <v>7.9120559829996671</v>
      </c>
      <c r="AN58" s="340">
        <v>10.168150424680269</v>
      </c>
      <c r="AO58" s="335">
        <v>8.12783285876184</v>
      </c>
      <c r="AP58" s="358"/>
      <c r="AQ58" s="402">
        <v>2.84</v>
      </c>
      <c r="AR58" s="427">
        <v>2.66</v>
      </c>
      <c r="AS58" s="360">
        <v>2.5299999999999998</v>
      </c>
      <c r="AT58" s="360">
        <v>2.2599999999999998</v>
      </c>
      <c r="AU58" s="360">
        <v>2.0099999999999998</v>
      </c>
      <c r="AV58" s="360">
        <v>1.75</v>
      </c>
      <c r="AW58" s="360">
        <v>1.53</v>
      </c>
      <c r="AX58" s="360">
        <v>1.43</v>
      </c>
      <c r="AY58" s="361">
        <v>1.4</v>
      </c>
      <c r="AZ58" s="360">
        <v>1.325</v>
      </c>
      <c r="BA58" s="361">
        <v>1.3</v>
      </c>
      <c r="BB58" s="366">
        <v>1.24</v>
      </c>
      <c r="BC58" s="363">
        <v>6.7669172932330657</v>
      </c>
      <c r="BD58" s="364">
        <v>5.1383399209486313</v>
      </c>
      <c r="BE58" s="364">
        <v>11.946902654867262</v>
      </c>
      <c r="BF58" s="364">
        <v>12.437810945273629</v>
      </c>
      <c r="BG58" s="364">
        <v>14.857142857142843</v>
      </c>
      <c r="BH58" s="364">
        <v>14.379084967320253</v>
      </c>
      <c r="BI58" s="364">
        <v>6.9930069930069996</v>
      </c>
      <c r="BJ58" s="364">
        <v>2.1428571428571352</v>
      </c>
      <c r="BK58" s="364">
        <v>5.6603773584905648</v>
      </c>
      <c r="BL58" s="364">
        <v>1.923076923076916</v>
      </c>
      <c r="BM58" s="365">
        <v>4.8387096774193497</v>
      </c>
      <c r="BN58" s="349">
        <v>7.9167478848760595</v>
      </c>
      <c r="BO58" s="349">
        <v>4.4755439801534802</v>
      </c>
    </row>
    <row r="59" spans="1:67">
      <c r="A59" s="20" t="s">
        <v>604</v>
      </c>
      <c r="B59" s="21" t="s">
        <v>605</v>
      </c>
      <c r="C59" s="19" t="s">
        <v>105</v>
      </c>
      <c r="D59" s="28" t="s">
        <v>725</v>
      </c>
      <c r="E59" s="101">
        <v>29</v>
      </c>
      <c r="F59" s="104">
        <v>87</v>
      </c>
      <c r="G59" s="39" t="s">
        <v>660</v>
      </c>
      <c r="H59" s="40" t="s">
        <v>660</v>
      </c>
      <c r="I59" s="353">
        <v>79.790000000000006</v>
      </c>
      <c r="J59" s="214">
        <f>(S59/I59)*100</f>
        <v>2.3561849855871659</v>
      </c>
      <c r="K59" s="23">
        <v>0.44</v>
      </c>
      <c r="L59" s="107">
        <v>0.47</v>
      </c>
      <c r="M59" s="24">
        <f>((L59/K59)-1)*100</f>
        <v>6.8181818181818121</v>
      </c>
      <c r="N59" s="352">
        <v>40674</v>
      </c>
      <c r="O59" s="26">
        <v>40676</v>
      </c>
      <c r="P59" s="27">
        <v>40704</v>
      </c>
      <c r="Q59" s="27" t="s">
        <v>247</v>
      </c>
      <c r="R59" s="21"/>
      <c r="S59" s="211">
        <f>L59*4</f>
        <v>1.88</v>
      </c>
      <c r="T59" s="221">
        <f>S59/X59*100</f>
        <v>26.780626780626783</v>
      </c>
      <c r="U59" s="288">
        <f>(I59/SQRT(22.5*X59*(I59/AA59))-1)*100</f>
        <v>15.701064424483713</v>
      </c>
      <c r="V59" s="47">
        <f>I59/X59</f>
        <v>11.366096866096868</v>
      </c>
      <c r="W59" s="266">
        <v>12</v>
      </c>
      <c r="X59" s="137">
        <v>7.02</v>
      </c>
      <c r="Y59" s="131">
        <v>1.83</v>
      </c>
      <c r="Z59" s="353">
        <v>1.1000000000000001</v>
      </c>
      <c r="AA59" s="132">
        <v>2.65</v>
      </c>
      <c r="AB59" s="131">
        <v>8.68</v>
      </c>
      <c r="AC59" s="353">
        <v>9.11</v>
      </c>
      <c r="AD59" s="229">
        <f>(AC59/AB59-1)*100</f>
        <v>4.9539170506912367</v>
      </c>
      <c r="AE59" s="229">
        <f>(I59/AB59)/Y59</f>
        <v>5.0231673843519431</v>
      </c>
      <c r="AF59" s="269">
        <v>393050</v>
      </c>
      <c r="AG59" s="353">
        <v>58.05</v>
      </c>
      <c r="AH59" s="353">
        <v>88.23</v>
      </c>
      <c r="AI59" s="181">
        <f>((I59-AG59)/AG59)*100</f>
        <v>37.450473729543518</v>
      </c>
      <c r="AJ59" s="149">
        <f>((I59-AH59)/AH59)*100</f>
        <v>-9.565907287770596</v>
      </c>
      <c r="AK59" s="236">
        <f>AN59/AO59</f>
        <v>1.2509061599223632</v>
      </c>
      <c r="AL59" s="226">
        <f>((AQ59/AR59)^(1/1)-1)*100</f>
        <v>4.8192771084337505</v>
      </c>
      <c r="AM59" s="227">
        <f>((AQ59/AT59)^(1/3)-1)*100</f>
        <v>8.2952879453193731</v>
      </c>
      <c r="AN59" s="227">
        <f>((AQ59/AV59)^(1/5)-1)*100</f>
        <v>8.8250510077843671</v>
      </c>
      <c r="AO59" s="229">
        <f>((AQ59/BA59)^(1/10)-1)*100</f>
        <v>7.0549264929130162</v>
      </c>
      <c r="AP59" s="217"/>
      <c r="AQ59" s="107">
        <v>1.74</v>
      </c>
      <c r="AR59" s="23">
        <v>1.66</v>
      </c>
      <c r="AS59" s="428">
        <v>1.55</v>
      </c>
      <c r="AT59" s="428">
        <v>1.37</v>
      </c>
      <c r="AU59" s="428">
        <v>1.28</v>
      </c>
      <c r="AV59" s="428">
        <v>1.1399999999999999</v>
      </c>
      <c r="AW59" s="428">
        <v>1.06</v>
      </c>
      <c r="AX59" s="428">
        <v>0.98</v>
      </c>
      <c r="AY59" s="444">
        <v>0.92</v>
      </c>
      <c r="AZ59" s="428">
        <v>0.91</v>
      </c>
      <c r="BA59" s="444">
        <v>0.88</v>
      </c>
      <c r="BB59" s="92">
        <v>0.83499999999999996</v>
      </c>
      <c r="BC59" s="204">
        <f t="shared" ref="BC59:BM59" si="28">((AQ59/AR59)-1)*100</f>
        <v>4.8192771084337505</v>
      </c>
      <c r="BD59" s="164">
        <f t="shared" si="28"/>
        <v>7.0967741935483719</v>
      </c>
      <c r="BE59" s="164">
        <f t="shared" si="28"/>
        <v>13.138686131386844</v>
      </c>
      <c r="BF59" s="164">
        <f t="shared" si="28"/>
        <v>7.03125</v>
      </c>
      <c r="BG59" s="164">
        <f t="shared" si="28"/>
        <v>12.28070175438598</v>
      </c>
      <c r="BH59" s="164">
        <f t="shared" si="28"/>
        <v>7.5471698113207308</v>
      </c>
      <c r="BI59" s="164">
        <f t="shared" si="28"/>
        <v>8.163265306122458</v>
      </c>
      <c r="BJ59" s="164">
        <f t="shared" si="28"/>
        <v>6.5217391304347672</v>
      </c>
      <c r="BK59" s="164">
        <f t="shared" si="28"/>
        <v>1.098901098901095</v>
      </c>
      <c r="BL59" s="164">
        <f t="shared" si="28"/>
        <v>3.4090909090909172</v>
      </c>
      <c r="BM59" s="165">
        <f t="shared" si="28"/>
        <v>5.3892215568862367</v>
      </c>
      <c r="BN59" s="312">
        <f>AVERAGE(BC59:BM59)</f>
        <v>6.954188818228288</v>
      </c>
      <c r="BO59" s="312">
        <f>SQRT(AVERAGE((BC59-$BN59)^2,(BD59-$BN59)^2,(BE59-$BN59)^2,(BF59-$BN59)^2,(BG59-$BN59)^2,(BH59-$BN59)^2,(BI59-$BN59)^2,(BJ59-$BN59)^2,(BK59-$BN59)^2,(BL59-$BN59)^2,(BM59-$BN59)^2))</f>
        <v>3.3371954097837118</v>
      </c>
    </row>
    <row r="60" spans="1:67">
      <c r="A60" s="20" t="s">
        <v>416</v>
      </c>
      <c r="B60" s="21" t="s">
        <v>417</v>
      </c>
      <c r="C60" s="28" t="s">
        <v>105</v>
      </c>
      <c r="D60" s="201" t="s">
        <v>757</v>
      </c>
      <c r="E60" s="101">
        <v>11</v>
      </c>
      <c r="F60" s="104">
        <v>222</v>
      </c>
      <c r="G60" s="39" t="s">
        <v>717</v>
      </c>
      <c r="H60" s="40" t="s">
        <v>717</v>
      </c>
      <c r="I60" s="410">
        <v>156.07</v>
      </c>
      <c r="J60" s="294">
        <v>0.61510860511308996</v>
      </c>
      <c r="K60" s="351">
        <v>0.2</v>
      </c>
      <c r="L60" s="385">
        <v>0.24</v>
      </c>
      <c r="M60" s="214">
        <v>2</v>
      </c>
      <c r="N60" s="352">
        <v>40752</v>
      </c>
      <c r="O60" s="26">
        <v>40756</v>
      </c>
      <c r="P60" s="27">
        <v>40770</v>
      </c>
      <c r="Q60" s="27" t="s">
        <v>18</v>
      </c>
      <c r="R60" s="21"/>
      <c r="S60" s="211">
        <v>0.96</v>
      </c>
      <c r="T60" s="221">
        <v>24.742268041237107</v>
      </c>
      <c r="U60" s="332">
        <v>248.92022936551143</v>
      </c>
      <c r="V60" s="47">
        <v>40.224226804123703</v>
      </c>
      <c r="W60" s="333">
        <v>12</v>
      </c>
      <c r="X60" s="137">
        <v>3.88</v>
      </c>
      <c r="Y60" s="131">
        <v>1.03</v>
      </c>
      <c r="Z60" s="353">
        <v>7.46</v>
      </c>
      <c r="AA60" s="132">
        <v>6.81</v>
      </c>
      <c r="AB60" s="131">
        <v>5.39</v>
      </c>
      <c r="AC60" s="353">
        <v>7.08</v>
      </c>
      <c r="AD60" s="335">
        <v>31.354359925788501</v>
      </c>
      <c r="AE60" s="335">
        <v>28.11210980420412</v>
      </c>
      <c r="AF60" s="354">
        <v>3610</v>
      </c>
      <c r="AG60" s="353">
        <v>70</v>
      </c>
      <c r="AH60" s="353">
        <v>183.34</v>
      </c>
      <c r="AI60" s="355">
        <v>122.9571428571429</v>
      </c>
      <c r="AJ60" s="356">
        <v>-14.87400458165158</v>
      </c>
      <c r="AK60" s="357">
        <v>1.1285924646244501</v>
      </c>
      <c r="AL60" s="339">
        <v>8.5714285714285854</v>
      </c>
      <c r="AM60" s="340">
        <v>13.484552524869732</v>
      </c>
      <c r="AN60" s="340">
        <v>16.118714233316208</v>
      </c>
      <c r="AO60" s="335">
        <v>14.282138804355631</v>
      </c>
      <c r="AP60" s="358"/>
      <c r="AQ60" s="402">
        <v>0.76</v>
      </c>
      <c r="AR60" s="427">
        <v>0.7</v>
      </c>
      <c r="AS60" s="360">
        <v>0.62</v>
      </c>
      <c r="AT60" s="360">
        <v>0.52</v>
      </c>
      <c r="AU60" s="360">
        <v>0.44</v>
      </c>
      <c r="AV60" s="360">
        <v>0.36</v>
      </c>
      <c r="AW60" s="360">
        <v>0.29333999999999999</v>
      </c>
      <c r="AX60" s="360">
        <v>0.25334000000000001</v>
      </c>
      <c r="AY60" s="361">
        <v>0.24</v>
      </c>
      <c r="AZ60" s="360">
        <v>0.23</v>
      </c>
      <c r="BA60" s="360">
        <v>0.2</v>
      </c>
      <c r="BB60" s="366">
        <v>0.2</v>
      </c>
      <c r="BC60" s="363">
        <v>8.5714285714285854</v>
      </c>
      <c r="BD60" s="364">
        <v>12.9032258064516</v>
      </c>
      <c r="BE60" s="364">
        <v>19.230769230769219</v>
      </c>
      <c r="BF60" s="364">
        <v>18.181818181818187</v>
      </c>
      <c r="BG60" s="364">
        <v>22.222222222222221</v>
      </c>
      <c r="BH60" s="364">
        <v>22.724483534465115</v>
      </c>
      <c r="BI60" s="364">
        <v>15.789058182679389</v>
      </c>
      <c r="BJ60" s="364">
        <v>5.5583333333333318</v>
      </c>
      <c r="BK60" s="364">
        <v>4.347826086956518</v>
      </c>
      <c r="BL60" s="364">
        <v>14.999999999999993</v>
      </c>
      <c r="BM60" s="365">
        <v>0</v>
      </c>
      <c r="BN60" s="349">
        <v>13.139015013647661</v>
      </c>
      <c r="BO60" s="349">
        <v>7.2344823436010941</v>
      </c>
    </row>
    <row r="61" spans="1:67">
      <c r="A61" s="29" t="s">
        <v>680</v>
      </c>
      <c r="B61" s="31" t="s">
        <v>681</v>
      </c>
      <c r="C61" s="28" t="s">
        <v>102</v>
      </c>
      <c r="D61" s="36" t="s">
        <v>613</v>
      </c>
      <c r="E61" s="102">
        <v>18</v>
      </c>
      <c r="F61" s="104">
        <v>134</v>
      </c>
      <c r="G61" s="41" t="s">
        <v>717</v>
      </c>
      <c r="H61" s="43" t="s">
        <v>717</v>
      </c>
      <c r="I61" s="173">
        <v>11.2</v>
      </c>
      <c r="J61" s="214">
        <v>3.9285714285714293</v>
      </c>
      <c r="K61" s="378">
        <v>0.105</v>
      </c>
      <c r="L61" s="367">
        <v>0.11</v>
      </c>
      <c r="M61" s="215">
        <v>4.7619047619047672</v>
      </c>
      <c r="N61" s="328">
        <v>40420</v>
      </c>
      <c r="O61" s="322">
        <v>40422</v>
      </c>
      <c r="P61" s="323">
        <v>40436</v>
      </c>
      <c r="Q61" s="35" t="s">
        <v>8</v>
      </c>
      <c r="R61" s="454" t="s">
        <v>770</v>
      </c>
      <c r="S61" s="171">
        <v>0.44</v>
      </c>
      <c r="T61" s="221">
        <v>26.035502958579876</v>
      </c>
      <c r="U61" s="332">
        <v>-48.800065746261801</v>
      </c>
      <c r="V61" s="47">
        <v>6.6272189349112418</v>
      </c>
      <c r="W61" s="369">
        <v>12</v>
      </c>
      <c r="X61" s="137">
        <v>1.69</v>
      </c>
      <c r="Y61" s="131" t="s">
        <v>762</v>
      </c>
      <c r="Z61" s="353">
        <v>1.1000000000000001</v>
      </c>
      <c r="AA61" s="132">
        <v>0.89</v>
      </c>
      <c r="AB61" s="131" t="s">
        <v>762</v>
      </c>
      <c r="AC61" s="353">
        <v>1.8</v>
      </c>
      <c r="AD61" s="335" t="s">
        <v>664</v>
      </c>
      <c r="AE61" s="335" t="s">
        <v>664</v>
      </c>
      <c r="AF61" s="354">
        <v>37</v>
      </c>
      <c r="AG61" s="353">
        <v>10.95</v>
      </c>
      <c r="AH61" s="353">
        <v>15</v>
      </c>
      <c r="AI61" s="355">
        <v>2.2831050228310499</v>
      </c>
      <c r="AJ61" s="356">
        <v>-25.333333333333332</v>
      </c>
      <c r="AK61" s="374">
        <v>0.72394832840482404</v>
      </c>
      <c r="AL61" s="339">
        <v>2.3809523809523725</v>
      </c>
      <c r="AM61" s="340">
        <v>7.1026304014222053</v>
      </c>
      <c r="AN61" s="340">
        <v>7.1812886733651604</v>
      </c>
      <c r="AO61" s="335">
        <v>9.9196149664281901</v>
      </c>
      <c r="AP61" s="375"/>
      <c r="AQ61" s="367">
        <v>0.43</v>
      </c>
      <c r="AR61" s="378">
        <v>0.42</v>
      </c>
      <c r="AS61" s="378">
        <v>0.40500000000000003</v>
      </c>
      <c r="AT61" s="378">
        <v>0.35</v>
      </c>
      <c r="AU61" s="378">
        <v>0.32100000000000001</v>
      </c>
      <c r="AV61" s="378">
        <v>0.30399999999999999</v>
      </c>
      <c r="AW61" s="378">
        <v>0.28299999999999997</v>
      </c>
      <c r="AX61" s="378">
        <v>0.23799999999999999</v>
      </c>
      <c r="AY61" s="378">
        <v>0.20399999999999999</v>
      </c>
      <c r="AZ61" s="378">
        <v>0.188</v>
      </c>
      <c r="BA61" s="378">
        <v>0.16700000000000001</v>
      </c>
      <c r="BB61" s="398">
        <v>0.13800000000000001</v>
      </c>
      <c r="BC61" s="363">
        <v>2.3809523809523725</v>
      </c>
      <c r="BD61" s="364">
        <v>3.7037037037036984</v>
      </c>
      <c r="BE61" s="364">
        <v>15.71428571428573</v>
      </c>
      <c r="BF61" s="364">
        <v>9.034267912772572</v>
      </c>
      <c r="BG61" s="364">
        <v>5.5921052631578965</v>
      </c>
      <c r="BH61" s="364">
        <v>7.4204946996466505</v>
      </c>
      <c r="BI61" s="364">
        <v>18.907563025210084</v>
      </c>
      <c r="BJ61" s="364">
        <v>16.666666666666671</v>
      </c>
      <c r="BK61" s="364">
        <v>8.5106382978723296</v>
      </c>
      <c r="BL61" s="364">
        <v>12.5748502994012</v>
      </c>
      <c r="BM61" s="365">
        <v>21.014492753623188</v>
      </c>
      <c r="BN61" s="349">
        <v>11.047274610662949</v>
      </c>
      <c r="BO61" s="349">
        <v>6.0246004636384853</v>
      </c>
    </row>
    <row r="62" spans="1:67">
      <c r="A62" s="10" t="s">
        <v>30</v>
      </c>
      <c r="B62" s="11" t="s">
        <v>31</v>
      </c>
      <c r="C62" s="28" t="s">
        <v>102</v>
      </c>
      <c r="D62" s="19" t="s">
        <v>613</v>
      </c>
      <c r="E62" s="100">
        <v>10</v>
      </c>
      <c r="F62" s="104">
        <v>231</v>
      </c>
      <c r="G62" s="37" t="s">
        <v>717</v>
      </c>
      <c r="H62" s="38" t="s">
        <v>717</v>
      </c>
      <c r="I62" s="279">
        <v>16</v>
      </c>
      <c r="J62" s="213">
        <v>4.75</v>
      </c>
      <c r="K62" s="420">
        <v>0.180952380952381</v>
      </c>
      <c r="L62" s="409">
        <v>0.19</v>
      </c>
      <c r="M62" s="213">
        <v>5.0000000000000044</v>
      </c>
      <c r="N62" s="16">
        <v>40595</v>
      </c>
      <c r="O62" s="17">
        <v>40597</v>
      </c>
      <c r="P62" s="18">
        <v>40608</v>
      </c>
      <c r="Q62" s="18" t="s">
        <v>772</v>
      </c>
      <c r="R62" s="314" t="s">
        <v>215</v>
      </c>
      <c r="S62" s="211">
        <v>0.76</v>
      </c>
      <c r="T62" s="222">
        <v>107.04225352112681</v>
      </c>
      <c r="U62" s="380">
        <v>-12.18172127485496</v>
      </c>
      <c r="V62" s="46">
        <v>22.535211267605639</v>
      </c>
      <c r="W62" s="333">
        <v>12</v>
      </c>
      <c r="X62" s="145">
        <v>0.71</v>
      </c>
      <c r="Y62" s="146" t="s">
        <v>762</v>
      </c>
      <c r="Z62" s="147">
        <v>1.98</v>
      </c>
      <c r="AA62" s="148">
        <v>0.77</v>
      </c>
      <c r="AB62" s="146" t="s">
        <v>762</v>
      </c>
      <c r="AC62" s="147" t="s">
        <v>762</v>
      </c>
      <c r="AD62" s="334" t="s">
        <v>664</v>
      </c>
      <c r="AE62" s="381" t="s">
        <v>664</v>
      </c>
      <c r="AF62" s="277">
        <v>42</v>
      </c>
      <c r="AG62" s="147">
        <v>14.01</v>
      </c>
      <c r="AH62" s="147">
        <v>18.989999999999998</v>
      </c>
      <c r="AI62" s="336">
        <v>14.204139900071379</v>
      </c>
      <c r="AJ62" s="337">
        <v>-15.745129015271189</v>
      </c>
      <c r="AK62" s="357">
        <v>1.053415634209909</v>
      </c>
      <c r="AL62" s="382">
        <v>5.0013815971262643</v>
      </c>
      <c r="AM62" s="383">
        <v>5.0019499408429979</v>
      </c>
      <c r="AN62" s="383">
        <v>7.3618225132610959</v>
      </c>
      <c r="AO62" s="334">
        <v>6.9885259665646293</v>
      </c>
      <c r="AP62" s="358"/>
      <c r="AQ62" s="402">
        <v>0.72380952380952401</v>
      </c>
      <c r="AR62" s="427">
        <v>0.68933333333333302</v>
      </c>
      <c r="AS62" s="427">
        <v>0.65649523809523802</v>
      </c>
      <c r="AT62" s="427">
        <v>0.62521904761904701</v>
      </c>
      <c r="AU62" s="427">
        <v>0.54845714285714298</v>
      </c>
      <c r="AV62" s="427">
        <v>0.50742857142857101</v>
      </c>
      <c r="AW62" s="427">
        <v>0.48327619047619003</v>
      </c>
      <c r="AX62" s="427">
        <v>0.44670476190476199</v>
      </c>
      <c r="AY62" s="427">
        <v>0.39319047619047598</v>
      </c>
      <c r="AZ62" s="442">
        <v>0.36834285714285703</v>
      </c>
      <c r="BA62" s="442">
        <v>0.36834285714285703</v>
      </c>
      <c r="BB62" s="362">
        <v>0.36834285714285703</v>
      </c>
      <c r="BC62" s="346">
        <v>5.0013815971262643</v>
      </c>
      <c r="BD62" s="347">
        <v>5.0020309870597117</v>
      </c>
      <c r="BE62" s="347">
        <v>5.002437241043145</v>
      </c>
      <c r="BF62" s="347">
        <v>13.99597138292701</v>
      </c>
      <c r="BG62" s="347">
        <v>8.0855855855855658</v>
      </c>
      <c r="BH62" s="347">
        <v>4.9976351883966661</v>
      </c>
      <c r="BI62" s="347">
        <v>8.1869350162033108</v>
      </c>
      <c r="BJ62" s="347">
        <v>13.610270073876718</v>
      </c>
      <c r="BK62" s="347">
        <v>6.7457855000516922</v>
      </c>
      <c r="BL62" s="347">
        <v>0</v>
      </c>
      <c r="BM62" s="348">
        <v>0</v>
      </c>
      <c r="BN62" s="350">
        <v>6.4207302338427352</v>
      </c>
      <c r="BO62" s="350">
        <v>4.3231534290113576</v>
      </c>
    </row>
    <row r="63" spans="1:67">
      <c r="A63" s="20" t="s">
        <v>727</v>
      </c>
      <c r="B63" s="21" t="s">
        <v>728</v>
      </c>
      <c r="C63" s="28" t="s">
        <v>102</v>
      </c>
      <c r="D63" s="28" t="s">
        <v>613</v>
      </c>
      <c r="E63" s="101">
        <v>10</v>
      </c>
      <c r="F63" s="104">
        <v>226</v>
      </c>
      <c r="G63" s="39" t="s">
        <v>660</v>
      </c>
      <c r="H63" s="40" t="s">
        <v>660</v>
      </c>
      <c r="I63" s="124">
        <v>17.03</v>
      </c>
      <c r="J63" s="214">
        <v>4.4627128596594234</v>
      </c>
      <c r="K63" s="425">
        <v>0.18</v>
      </c>
      <c r="L63" s="385">
        <v>0.19</v>
      </c>
      <c r="M63" s="214">
        <v>5.5555555555555562</v>
      </c>
      <c r="N63" s="326">
        <v>40435</v>
      </c>
      <c r="O63" s="320">
        <v>40437</v>
      </c>
      <c r="P63" s="321">
        <v>40451</v>
      </c>
      <c r="Q63" s="27" t="s">
        <v>244</v>
      </c>
      <c r="R63" s="21"/>
      <c r="S63" s="211">
        <v>0.76</v>
      </c>
      <c r="T63" s="221">
        <v>56.296296296296291</v>
      </c>
      <c r="U63" s="332">
        <v>-25.87542462248355</v>
      </c>
      <c r="V63" s="47">
        <v>12.614814814814819</v>
      </c>
      <c r="W63" s="333">
        <v>12</v>
      </c>
      <c r="X63" s="137">
        <v>1.35</v>
      </c>
      <c r="Y63" s="131" t="s">
        <v>717</v>
      </c>
      <c r="Z63" s="353">
        <v>2.59</v>
      </c>
      <c r="AA63" s="132">
        <v>0.98</v>
      </c>
      <c r="AB63" s="131" t="s">
        <v>717</v>
      </c>
      <c r="AC63" s="353" t="s">
        <v>717</v>
      </c>
      <c r="AD63" s="335" t="s">
        <v>664</v>
      </c>
      <c r="AE63" s="386" t="s">
        <v>664</v>
      </c>
      <c r="AF63" s="205">
        <v>47</v>
      </c>
      <c r="AG63" s="353">
        <v>14.5</v>
      </c>
      <c r="AH63" s="353">
        <v>18.82</v>
      </c>
      <c r="AI63" s="355">
        <v>17.448275862068979</v>
      </c>
      <c r="AJ63" s="356">
        <v>-9.5111583421891552</v>
      </c>
      <c r="AK63" s="357">
        <v>0.78838072907588097</v>
      </c>
      <c r="AL63" s="339">
        <v>2.7777777777777901</v>
      </c>
      <c r="AM63" s="340">
        <v>2.8586773986917446</v>
      </c>
      <c r="AN63" s="340">
        <v>5.5963884197409941</v>
      </c>
      <c r="AO63" s="335">
        <v>7.098586017317964</v>
      </c>
      <c r="AP63" s="358"/>
      <c r="AQ63" s="402">
        <v>0.74</v>
      </c>
      <c r="AR63" s="442">
        <v>0.72</v>
      </c>
      <c r="AS63" s="427">
        <v>0.71</v>
      </c>
      <c r="AT63" s="442">
        <v>0.68</v>
      </c>
      <c r="AU63" s="427">
        <v>0.64910000000000001</v>
      </c>
      <c r="AV63" s="427">
        <v>0.56362000000000001</v>
      </c>
      <c r="AW63" s="442">
        <v>0.54544000000000004</v>
      </c>
      <c r="AX63" s="427">
        <v>0.50907999999999998</v>
      </c>
      <c r="AY63" s="442">
        <v>0.47271999999999997</v>
      </c>
      <c r="AZ63" s="427">
        <v>0.43636000000000003</v>
      </c>
      <c r="BA63" s="427">
        <v>0.37273000000000001</v>
      </c>
      <c r="BB63" s="362">
        <v>0.50090999999999997</v>
      </c>
      <c r="BC63" s="363">
        <v>2.7777777777777901</v>
      </c>
      <c r="BD63" s="364">
        <v>1.40845070422535</v>
      </c>
      <c r="BE63" s="364">
        <v>4.411764705882339</v>
      </c>
      <c r="BF63" s="364">
        <v>4.7604375288861505</v>
      </c>
      <c r="BG63" s="364">
        <v>15.16624676200278</v>
      </c>
      <c r="BH63" s="364">
        <v>3.3330888823701827</v>
      </c>
      <c r="BI63" s="364">
        <v>7.1422959063408555</v>
      </c>
      <c r="BJ63" s="364">
        <v>7.6916567947199264</v>
      </c>
      <c r="BK63" s="364">
        <v>8.3325694380786306</v>
      </c>
      <c r="BL63" s="364">
        <v>17.071338502401208</v>
      </c>
      <c r="BM63" s="365">
        <v>0</v>
      </c>
      <c r="BN63" s="349">
        <v>6.5541479093350166</v>
      </c>
      <c r="BO63" s="349">
        <v>5.1474673575970709</v>
      </c>
    </row>
    <row r="64" spans="1:67">
      <c r="A64" s="20" t="s">
        <v>185</v>
      </c>
      <c r="B64" s="21" t="s">
        <v>719</v>
      </c>
      <c r="C64" s="28" t="s">
        <v>102</v>
      </c>
      <c r="D64" s="28" t="s">
        <v>613</v>
      </c>
      <c r="E64" s="101">
        <v>22</v>
      </c>
      <c r="F64" s="104">
        <v>109</v>
      </c>
      <c r="G64" s="39" t="s">
        <v>660</v>
      </c>
      <c r="H64" s="40" t="s">
        <v>660</v>
      </c>
      <c r="I64" s="124">
        <v>14.98</v>
      </c>
      <c r="J64" s="214">
        <v>5.0734312416555403</v>
      </c>
      <c r="K64" s="385">
        <v>0.18</v>
      </c>
      <c r="L64" s="385">
        <v>0.19</v>
      </c>
      <c r="M64" s="214">
        <v>5.5555555555555562</v>
      </c>
      <c r="N64" s="62">
        <v>40028</v>
      </c>
      <c r="O64" s="63">
        <v>40030</v>
      </c>
      <c r="P64" s="64">
        <v>40044</v>
      </c>
      <c r="Q64" s="27" t="s">
        <v>446</v>
      </c>
      <c r="R64" s="21"/>
      <c r="S64" s="211">
        <v>0.76</v>
      </c>
      <c r="T64" s="221">
        <v>50.666666666666657</v>
      </c>
      <c r="U64" s="332">
        <v>-33.377792602477371</v>
      </c>
      <c r="V64" s="47">
        <v>9.9866666666666681</v>
      </c>
      <c r="W64" s="333">
        <v>9</v>
      </c>
      <c r="X64" s="137">
        <v>1.5</v>
      </c>
      <c r="Y64" s="131" t="s">
        <v>762</v>
      </c>
      <c r="Z64" s="353">
        <v>2.86</v>
      </c>
      <c r="AA64" s="132">
        <v>1</v>
      </c>
      <c r="AB64" s="131" t="s">
        <v>762</v>
      </c>
      <c r="AC64" s="353" t="s">
        <v>762</v>
      </c>
      <c r="AD64" s="335" t="s">
        <v>664</v>
      </c>
      <c r="AE64" s="386" t="s">
        <v>664</v>
      </c>
      <c r="AF64" s="205">
        <v>56</v>
      </c>
      <c r="AG64" s="353">
        <v>14</v>
      </c>
      <c r="AH64" s="353">
        <v>15.85</v>
      </c>
      <c r="AI64" s="355">
        <v>7.0000000000000044</v>
      </c>
      <c r="AJ64" s="356">
        <v>-5.4889589905362728</v>
      </c>
      <c r="AK64" s="357">
        <v>0.41228293645760899</v>
      </c>
      <c r="AL64" s="339">
        <v>2.7027027027026977</v>
      </c>
      <c r="AM64" s="340">
        <v>3.7771070432953695</v>
      </c>
      <c r="AN64" s="340">
        <v>4.4952986304677589</v>
      </c>
      <c r="AO64" s="335">
        <v>10.903431194829393</v>
      </c>
      <c r="AP64" s="358"/>
      <c r="AQ64" s="441">
        <v>0.76</v>
      </c>
      <c r="AR64" s="427">
        <v>0.74</v>
      </c>
      <c r="AS64" s="427">
        <v>0.7</v>
      </c>
      <c r="AT64" s="442">
        <v>0.68</v>
      </c>
      <c r="AU64" s="427">
        <v>0.65</v>
      </c>
      <c r="AV64" s="427">
        <v>0.61</v>
      </c>
      <c r="AW64" s="427">
        <v>0.51</v>
      </c>
      <c r="AX64" s="427">
        <v>0.42</v>
      </c>
      <c r="AY64" s="427">
        <v>0.34200000000000003</v>
      </c>
      <c r="AZ64" s="427">
        <v>0.29399999999999998</v>
      </c>
      <c r="BA64" s="427">
        <v>0.27</v>
      </c>
      <c r="BB64" s="366">
        <v>0.22800000000000001</v>
      </c>
      <c r="BC64" s="363">
        <v>2.7027027027026977</v>
      </c>
      <c r="BD64" s="364">
        <v>5.7142857142857153</v>
      </c>
      <c r="BE64" s="364">
        <v>2.9411764705882244</v>
      </c>
      <c r="BF64" s="364">
        <v>4.6153846153846212</v>
      </c>
      <c r="BG64" s="364">
        <v>6.5573770491803351</v>
      </c>
      <c r="BH64" s="364">
        <v>19.6078431372549</v>
      </c>
      <c r="BI64" s="364">
        <v>21.428571428571438</v>
      </c>
      <c r="BJ64" s="364">
        <v>22.807017543859651</v>
      </c>
      <c r="BK64" s="364">
        <v>16.326530612244888</v>
      </c>
      <c r="BL64" s="364">
        <v>8.8888888888888786</v>
      </c>
      <c r="BM64" s="365">
        <v>18.421052631578956</v>
      </c>
      <c r="BN64" s="349">
        <v>11.819166435867301</v>
      </c>
      <c r="BO64" s="349">
        <v>7.5378069285876785</v>
      </c>
    </row>
    <row r="65" spans="1:67">
      <c r="A65" s="20" t="s">
        <v>73</v>
      </c>
      <c r="B65" s="21" t="s">
        <v>74</v>
      </c>
      <c r="C65" s="28" t="s">
        <v>102</v>
      </c>
      <c r="D65" s="28" t="s">
        <v>613</v>
      </c>
      <c r="E65" s="101">
        <v>10</v>
      </c>
      <c r="F65" s="104">
        <v>233</v>
      </c>
      <c r="G65" s="39" t="s">
        <v>660</v>
      </c>
      <c r="H65" s="40" t="s">
        <v>660</v>
      </c>
      <c r="I65" s="159">
        <v>32.86</v>
      </c>
      <c r="J65" s="214">
        <v>4.3822276323797924</v>
      </c>
      <c r="K65" s="427">
        <v>0.35499999999999998</v>
      </c>
      <c r="L65" s="402">
        <v>0.36</v>
      </c>
      <c r="M65" s="294">
        <v>1.40845070422535</v>
      </c>
      <c r="N65" s="25">
        <v>40617</v>
      </c>
      <c r="O65" s="26">
        <v>40619</v>
      </c>
      <c r="P65" s="27">
        <v>40633</v>
      </c>
      <c r="Q65" s="27" t="s">
        <v>10</v>
      </c>
      <c r="R65" s="21"/>
      <c r="S65" s="211">
        <v>1.44</v>
      </c>
      <c r="T65" s="221">
        <v>43.113772455089823</v>
      </c>
      <c r="U65" s="332">
        <v>-37.968737090262451</v>
      </c>
      <c r="V65" s="47">
        <v>9.8383233532934113</v>
      </c>
      <c r="W65" s="333">
        <v>9</v>
      </c>
      <c r="X65" s="137">
        <v>3.34</v>
      </c>
      <c r="Y65" s="131" t="s">
        <v>762</v>
      </c>
      <c r="Z65" s="353">
        <v>1.65</v>
      </c>
      <c r="AA65" s="132">
        <v>0.88</v>
      </c>
      <c r="AB65" s="131" t="s">
        <v>762</v>
      </c>
      <c r="AC65" s="353">
        <v>3.85</v>
      </c>
      <c r="AD65" s="335" t="s">
        <v>664</v>
      </c>
      <c r="AE65" s="386" t="s">
        <v>664</v>
      </c>
      <c r="AF65" s="205">
        <v>68</v>
      </c>
      <c r="AG65" s="353">
        <v>27.15</v>
      </c>
      <c r="AH65" s="353">
        <v>37.32</v>
      </c>
      <c r="AI65" s="355">
        <v>21.031307550644573</v>
      </c>
      <c r="AJ65" s="356">
        <v>-11.950696677384784</v>
      </c>
      <c r="AK65" s="357">
        <v>0.69978275733247597</v>
      </c>
      <c r="AL65" s="339">
        <v>0.70921985815601796</v>
      </c>
      <c r="AM65" s="340">
        <v>3.1191976791005831</v>
      </c>
      <c r="AN65" s="340">
        <v>7.699194149814991</v>
      </c>
      <c r="AO65" s="335">
        <v>11.002263301204769</v>
      </c>
      <c r="AP65" s="358"/>
      <c r="AQ65" s="441">
        <v>1.42</v>
      </c>
      <c r="AR65" s="427">
        <v>1.41</v>
      </c>
      <c r="AS65" s="360">
        <v>1.385</v>
      </c>
      <c r="AT65" s="360">
        <v>1.2949999999999999</v>
      </c>
      <c r="AU65" s="360">
        <v>1.1399999999999999</v>
      </c>
      <c r="AV65" s="360">
        <v>0.98</v>
      </c>
      <c r="AW65" s="360">
        <v>0.82</v>
      </c>
      <c r="AX65" s="360">
        <v>0.63500000000000001</v>
      </c>
      <c r="AY65" s="361">
        <v>0.5</v>
      </c>
      <c r="AZ65" s="361">
        <v>0.5</v>
      </c>
      <c r="BA65" s="361">
        <v>0.5</v>
      </c>
      <c r="BB65" s="362">
        <v>0.5</v>
      </c>
      <c r="BC65" s="363">
        <v>0.70921985815601796</v>
      </c>
      <c r="BD65" s="364">
        <v>1.805054151624552</v>
      </c>
      <c r="BE65" s="364">
        <v>6.9498069498069572</v>
      </c>
      <c r="BF65" s="364">
        <v>13.596491228070191</v>
      </c>
      <c r="BG65" s="364">
        <v>16.326530612244888</v>
      </c>
      <c r="BH65" s="364">
        <v>19.512195121951223</v>
      </c>
      <c r="BI65" s="364">
        <v>29.13385826771653</v>
      </c>
      <c r="BJ65" s="364">
        <v>27</v>
      </c>
      <c r="BK65" s="364">
        <v>0</v>
      </c>
      <c r="BL65" s="364">
        <v>0</v>
      </c>
      <c r="BM65" s="365">
        <v>0</v>
      </c>
      <c r="BN65" s="349">
        <v>10.457559653597301</v>
      </c>
      <c r="BO65" s="349">
        <v>10.698439004789131</v>
      </c>
    </row>
    <row r="66" spans="1:67">
      <c r="A66" s="29" t="s">
        <v>203</v>
      </c>
      <c r="B66" s="31" t="s">
        <v>204</v>
      </c>
      <c r="C66" s="36" t="s">
        <v>102</v>
      </c>
      <c r="D66" s="36" t="s">
        <v>613</v>
      </c>
      <c r="E66" s="102">
        <v>15</v>
      </c>
      <c r="F66" s="104">
        <v>171</v>
      </c>
      <c r="G66" s="41" t="s">
        <v>660</v>
      </c>
      <c r="H66" s="43" t="s">
        <v>660</v>
      </c>
      <c r="I66" s="125">
        <v>17.2</v>
      </c>
      <c r="J66" s="215">
        <v>4.8837209302325579</v>
      </c>
      <c r="K66" s="368">
        <v>0.2</v>
      </c>
      <c r="L66" s="406">
        <v>0.21</v>
      </c>
      <c r="M66" s="215">
        <v>4.9999999999999822</v>
      </c>
      <c r="N66" s="274">
        <v>40206</v>
      </c>
      <c r="O66" s="209">
        <v>40210</v>
      </c>
      <c r="P66" s="210">
        <v>40219</v>
      </c>
      <c r="Q66" s="27" t="s">
        <v>426</v>
      </c>
      <c r="R66" s="31"/>
      <c r="S66" s="171">
        <v>0.84</v>
      </c>
      <c r="T66" s="287">
        <v>64.122137404580116</v>
      </c>
      <c r="U66" s="388">
        <v>-23.992768524033057</v>
      </c>
      <c r="V66" s="48">
        <v>13.12977099236641</v>
      </c>
      <c r="W66" s="369">
        <v>12</v>
      </c>
      <c r="X66" s="138">
        <v>1.31</v>
      </c>
      <c r="Y66" s="133" t="s">
        <v>717</v>
      </c>
      <c r="Z66" s="125">
        <v>2.0499999999999998</v>
      </c>
      <c r="AA66" s="134">
        <v>0.99</v>
      </c>
      <c r="AB66" s="133" t="s">
        <v>717</v>
      </c>
      <c r="AC66" s="125" t="s">
        <v>717</v>
      </c>
      <c r="AD66" s="370" t="s">
        <v>664</v>
      </c>
      <c r="AE66" s="389" t="s">
        <v>664</v>
      </c>
      <c r="AF66" s="206">
        <v>69</v>
      </c>
      <c r="AG66" s="125">
        <v>16.5</v>
      </c>
      <c r="AH66" s="125">
        <v>23.26</v>
      </c>
      <c r="AI66" s="372">
        <v>4.2424242424242378</v>
      </c>
      <c r="AJ66" s="373">
        <v>-26.053310404127267</v>
      </c>
      <c r="AK66" s="357">
        <v>1.0017106466057639</v>
      </c>
      <c r="AL66" s="390">
        <v>4.9999999999999822</v>
      </c>
      <c r="AM66" s="391">
        <v>5.2726599609396629</v>
      </c>
      <c r="AN66" s="391">
        <v>6.1253020375036984</v>
      </c>
      <c r="AO66" s="370">
        <v>6.114841704297457</v>
      </c>
      <c r="AP66" s="358"/>
      <c r="AQ66" s="402">
        <v>0.84</v>
      </c>
      <c r="AR66" s="427">
        <v>0.8</v>
      </c>
      <c r="AS66" s="360">
        <v>0.76</v>
      </c>
      <c r="AT66" s="360">
        <v>0.72</v>
      </c>
      <c r="AU66" s="360">
        <v>0.68</v>
      </c>
      <c r="AV66" s="360">
        <v>0.624</v>
      </c>
      <c r="AW66" s="360">
        <v>0.59199999999999997</v>
      </c>
      <c r="AX66" s="360">
        <v>0.56799999999999995</v>
      </c>
      <c r="AY66" s="360">
        <v>0.53600000000000003</v>
      </c>
      <c r="AZ66" s="360">
        <v>0.504</v>
      </c>
      <c r="BA66" s="360">
        <v>0.46400000000000002</v>
      </c>
      <c r="BB66" s="366">
        <v>0.4032</v>
      </c>
      <c r="BC66" s="392">
        <v>4.9999999999999822</v>
      </c>
      <c r="BD66" s="393">
        <v>5.2631578947368363</v>
      </c>
      <c r="BE66" s="393">
        <v>5.5555555555555562</v>
      </c>
      <c r="BF66" s="393">
        <v>5.8823529411764497</v>
      </c>
      <c r="BG66" s="393">
        <v>8.9743589743589869</v>
      </c>
      <c r="BH66" s="393">
        <v>5.4054054054054168</v>
      </c>
      <c r="BI66" s="393">
        <v>4.2253521126760507</v>
      </c>
      <c r="BJ66" s="393">
        <v>5.9701492537313392</v>
      </c>
      <c r="BK66" s="393">
        <v>6.3492063492063489</v>
      </c>
      <c r="BL66" s="393">
        <v>8.6206896551724199</v>
      </c>
      <c r="BM66" s="394">
        <v>15.07936507936507</v>
      </c>
      <c r="BN66" s="395">
        <v>6.9386902928531304</v>
      </c>
      <c r="BO66" s="395">
        <v>2.920728795673297</v>
      </c>
    </row>
    <row r="67" spans="1:67">
      <c r="A67" s="10" t="s">
        <v>354</v>
      </c>
      <c r="B67" s="11" t="s">
        <v>355</v>
      </c>
      <c r="C67" s="28" t="s">
        <v>102</v>
      </c>
      <c r="D67" s="19" t="s">
        <v>613</v>
      </c>
      <c r="E67" s="100">
        <v>10</v>
      </c>
      <c r="F67" s="104">
        <v>232</v>
      </c>
      <c r="G67" s="37" t="s">
        <v>660</v>
      </c>
      <c r="H67" s="38" t="s">
        <v>660</v>
      </c>
      <c r="I67" s="279">
        <v>19.36</v>
      </c>
      <c r="J67" s="214">
        <v>4.132231404958679</v>
      </c>
      <c r="K67" s="397">
        <v>0.19500000000000001</v>
      </c>
      <c r="L67" s="409">
        <v>0.2</v>
      </c>
      <c r="M67" s="213">
        <v>2.5641025641025776</v>
      </c>
      <c r="N67" s="16">
        <v>40610</v>
      </c>
      <c r="O67" s="17">
        <v>40612</v>
      </c>
      <c r="P67" s="18">
        <v>40627</v>
      </c>
      <c r="Q67" s="18" t="s">
        <v>775</v>
      </c>
      <c r="R67" s="11"/>
      <c r="S67" s="211">
        <v>0.8</v>
      </c>
      <c r="T67" s="221">
        <v>55.172413793103445</v>
      </c>
      <c r="U67" s="332">
        <v>-14.914151984204517</v>
      </c>
      <c r="V67" s="47">
        <v>13.351724137931031</v>
      </c>
      <c r="W67" s="333">
        <v>12</v>
      </c>
      <c r="X67" s="137">
        <v>1.45</v>
      </c>
      <c r="Y67" s="131" t="s">
        <v>762</v>
      </c>
      <c r="Z67" s="353">
        <v>3.17</v>
      </c>
      <c r="AA67" s="132">
        <v>1.22</v>
      </c>
      <c r="AB67" s="131" t="s">
        <v>762</v>
      </c>
      <c r="AC67" s="353" t="s">
        <v>762</v>
      </c>
      <c r="AD67" s="335" t="s">
        <v>664</v>
      </c>
      <c r="AE67" s="335" t="s">
        <v>664</v>
      </c>
      <c r="AF67" s="205">
        <v>71</v>
      </c>
      <c r="AG67" s="353">
        <v>18.239999999999998</v>
      </c>
      <c r="AH67" s="353">
        <v>22</v>
      </c>
      <c r="AI67" s="355">
        <v>6.1403508771929864</v>
      </c>
      <c r="AJ67" s="356">
        <v>-12</v>
      </c>
      <c r="AK67" s="338">
        <v>0.88388096688898399</v>
      </c>
      <c r="AL67" s="339">
        <v>2.6315789473684288</v>
      </c>
      <c r="AM67" s="340">
        <v>3.6729653706913061</v>
      </c>
      <c r="AN67" s="340">
        <v>6.1043824021231199</v>
      </c>
      <c r="AO67" s="335">
        <v>6.9063399154400305</v>
      </c>
      <c r="AP67" s="341"/>
      <c r="AQ67" s="409">
        <v>0.78</v>
      </c>
      <c r="AR67" s="343">
        <v>0.76</v>
      </c>
      <c r="AS67" s="343">
        <v>0.74</v>
      </c>
      <c r="AT67" s="343">
        <v>0.7</v>
      </c>
      <c r="AU67" s="343">
        <v>0.64</v>
      </c>
      <c r="AV67" s="343">
        <v>0.57999999999999996</v>
      </c>
      <c r="AW67" s="343">
        <v>0.5</v>
      </c>
      <c r="AX67" s="343">
        <v>0.48</v>
      </c>
      <c r="AY67" s="343">
        <v>0.44</v>
      </c>
      <c r="AZ67" s="344">
        <v>0.4</v>
      </c>
      <c r="BA67" s="344">
        <v>0.4</v>
      </c>
      <c r="BB67" s="397">
        <v>0.32</v>
      </c>
      <c r="BC67" s="363">
        <v>2.6315789473684288</v>
      </c>
      <c r="BD67" s="364">
        <v>2.7027027027026977</v>
      </c>
      <c r="BE67" s="364">
        <v>5.7142857142857153</v>
      </c>
      <c r="BF67" s="364">
        <v>9.3750000000000018</v>
      </c>
      <c r="BG67" s="364">
        <v>10.34482758620692</v>
      </c>
      <c r="BH67" s="364">
        <v>15.999999999999993</v>
      </c>
      <c r="BI67" s="364">
        <v>4.1666666666666741</v>
      </c>
      <c r="BJ67" s="364">
        <v>9.0909090909090828</v>
      </c>
      <c r="BK67" s="364">
        <v>9.9999999999999876</v>
      </c>
      <c r="BL67" s="364">
        <v>0</v>
      </c>
      <c r="BM67" s="365">
        <v>25</v>
      </c>
      <c r="BN67" s="349">
        <v>8.6387246098308612</v>
      </c>
      <c r="BO67" s="349">
        <v>6.7547390848545561</v>
      </c>
    </row>
    <row r="68" spans="1:67">
      <c r="A68" s="20" t="s">
        <v>36</v>
      </c>
      <c r="B68" s="21" t="s">
        <v>136</v>
      </c>
      <c r="C68" s="28" t="s">
        <v>102</v>
      </c>
      <c r="D68" s="28" t="s">
        <v>613</v>
      </c>
      <c r="E68" s="101">
        <v>13</v>
      </c>
      <c r="F68" s="104">
        <v>194</v>
      </c>
      <c r="G68" s="39" t="s">
        <v>660</v>
      </c>
      <c r="H68" s="40" t="s">
        <v>660</v>
      </c>
      <c r="I68" s="159">
        <v>26.75</v>
      </c>
      <c r="J68" s="214">
        <v>4.3364485981308398</v>
      </c>
      <c r="K68" s="425">
        <v>0.28000000000000003</v>
      </c>
      <c r="L68" s="385">
        <v>0.28999999999999998</v>
      </c>
      <c r="M68" s="214">
        <v>3.5714285714285587</v>
      </c>
      <c r="N68" s="25">
        <v>40555</v>
      </c>
      <c r="O68" s="26">
        <v>40557</v>
      </c>
      <c r="P68" s="27">
        <v>40575</v>
      </c>
      <c r="Q68" s="27" t="s">
        <v>15</v>
      </c>
      <c r="R68" s="21"/>
      <c r="S68" s="211">
        <v>1.1599999999999999</v>
      </c>
      <c r="T68" s="221">
        <v>44.78764478764478</v>
      </c>
      <c r="U68" s="332">
        <v>-29.917006972975877</v>
      </c>
      <c r="V68" s="47">
        <v>10.328185328185331</v>
      </c>
      <c r="W68" s="333">
        <v>12</v>
      </c>
      <c r="X68" s="137">
        <v>2.59</v>
      </c>
      <c r="Y68" s="131" t="s">
        <v>717</v>
      </c>
      <c r="Z68" s="353">
        <v>3.2</v>
      </c>
      <c r="AA68" s="132">
        <v>1.07</v>
      </c>
      <c r="AB68" s="131" t="s">
        <v>717</v>
      </c>
      <c r="AC68" s="353" t="s">
        <v>717</v>
      </c>
      <c r="AD68" s="335" t="s">
        <v>664</v>
      </c>
      <c r="AE68" s="335" t="s">
        <v>664</v>
      </c>
      <c r="AF68" s="205">
        <v>74</v>
      </c>
      <c r="AG68" s="353">
        <v>25.75</v>
      </c>
      <c r="AH68" s="353">
        <v>29.99</v>
      </c>
      <c r="AI68" s="355">
        <v>3.883495145631068</v>
      </c>
      <c r="AJ68" s="356">
        <v>-10.803601200400131</v>
      </c>
      <c r="AK68" s="357">
        <v>1.030763110838959</v>
      </c>
      <c r="AL68" s="339">
        <v>3.7037037037036984</v>
      </c>
      <c r="AM68" s="340">
        <v>6.776758314981258</v>
      </c>
      <c r="AN68" s="340">
        <v>10.310480070888863</v>
      </c>
      <c r="AO68" s="335">
        <v>10.002763935252741</v>
      </c>
      <c r="AP68" s="358"/>
      <c r="AQ68" s="402">
        <v>1.1200000000000001</v>
      </c>
      <c r="AR68" s="427">
        <v>1.08</v>
      </c>
      <c r="AS68" s="360">
        <v>1</v>
      </c>
      <c r="AT68" s="360">
        <v>0.92</v>
      </c>
      <c r="AU68" s="360">
        <v>0.82</v>
      </c>
      <c r="AV68" s="360">
        <v>0.68569999999999998</v>
      </c>
      <c r="AW68" s="360">
        <v>0.64749999999999996</v>
      </c>
      <c r="AX68" s="360">
        <v>0.60950000000000004</v>
      </c>
      <c r="AY68" s="360">
        <v>0.55874999999999997</v>
      </c>
      <c r="AZ68" s="360">
        <v>0.50790000000000002</v>
      </c>
      <c r="BA68" s="360">
        <v>0.43169999999999997</v>
      </c>
      <c r="BB68" s="366">
        <v>0.35555999999999999</v>
      </c>
      <c r="BC68" s="363">
        <v>3.7037037037036984</v>
      </c>
      <c r="BD68" s="364">
        <v>8.0000000000000071</v>
      </c>
      <c r="BE68" s="364">
        <v>8.6956521739130377</v>
      </c>
      <c r="BF68" s="364">
        <v>12.195121951219518</v>
      </c>
      <c r="BG68" s="364">
        <v>19.585824704681347</v>
      </c>
      <c r="BH68" s="364">
        <v>5.8996138996139091</v>
      </c>
      <c r="BI68" s="364">
        <v>6.2346185397867062</v>
      </c>
      <c r="BJ68" s="364">
        <v>9.0827740492170239</v>
      </c>
      <c r="BK68" s="364">
        <v>10.011813349084449</v>
      </c>
      <c r="BL68" s="364">
        <v>17.6511466296039</v>
      </c>
      <c r="BM68" s="365">
        <v>21.414107323658456</v>
      </c>
      <c r="BN68" s="349">
        <v>11.13403421131655</v>
      </c>
      <c r="BO68" s="349">
        <v>5.6291408507372971</v>
      </c>
    </row>
    <row r="69" spans="1:67">
      <c r="A69" s="20" t="s">
        <v>26</v>
      </c>
      <c r="B69" s="21" t="s">
        <v>27</v>
      </c>
      <c r="C69" s="28" t="s">
        <v>102</v>
      </c>
      <c r="D69" s="28" t="s">
        <v>613</v>
      </c>
      <c r="E69" s="101">
        <v>11</v>
      </c>
      <c r="F69" s="104">
        <v>212</v>
      </c>
      <c r="G69" s="39" t="s">
        <v>660</v>
      </c>
      <c r="H69" s="40" t="s">
        <v>660</v>
      </c>
      <c r="I69" s="159">
        <v>18.61</v>
      </c>
      <c r="J69" s="214">
        <v>4.7286405158516924</v>
      </c>
      <c r="K69" s="385">
        <v>0.21</v>
      </c>
      <c r="L69" s="385">
        <v>0.22</v>
      </c>
      <c r="M69" s="214">
        <v>4.7619047619047672</v>
      </c>
      <c r="N69" s="25">
        <v>40525</v>
      </c>
      <c r="O69" s="26">
        <v>40527</v>
      </c>
      <c r="P69" s="27">
        <v>40543</v>
      </c>
      <c r="Q69" s="27" t="s">
        <v>10</v>
      </c>
      <c r="R69" s="21"/>
      <c r="S69" s="211">
        <v>0.88</v>
      </c>
      <c r="T69" s="221">
        <v>57.894736842105267</v>
      </c>
      <c r="U69" s="332">
        <v>-21.238757416268928</v>
      </c>
      <c r="V69" s="47">
        <v>12.243421052631577</v>
      </c>
      <c r="W69" s="333">
        <v>12</v>
      </c>
      <c r="X69" s="137">
        <v>1.52</v>
      </c>
      <c r="Y69" s="131" t="s">
        <v>717</v>
      </c>
      <c r="Z69" s="353">
        <v>2.58</v>
      </c>
      <c r="AA69" s="132">
        <v>1.1399999999999999</v>
      </c>
      <c r="AB69" s="131" t="s">
        <v>717</v>
      </c>
      <c r="AC69" s="353" t="s">
        <v>717</v>
      </c>
      <c r="AD69" s="335" t="s">
        <v>664</v>
      </c>
      <c r="AE69" s="335" t="s">
        <v>664</v>
      </c>
      <c r="AF69" s="205">
        <v>90</v>
      </c>
      <c r="AG69" s="353">
        <v>17.5</v>
      </c>
      <c r="AH69" s="353">
        <v>23.49</v>
      </c>
      <c r="AI69" s="355">
        <v>6.342857142857139</v>
      </c>
      <c r="AJ69" s="356">
        <v>-20.774797786292041</v>
      </c>
      <c r="AK69" s="357">
        <v>0.50216199422348196</v>
      </c>
      <c r="AL69" s="339">
        <v>4.9382716049382704</v>
      </c>
      <c r="AM69" s="340">
        <v>5.2039441059310576</v>
      </c>
      <c r="AN69" s="340">
        <v>5.5118198683204547</v>
      </c>
      <c r="AO69" s="335">
        <v>10.976178866032368</v>
      </c>
      <c r="AP69" s="358"/>
      <c r="AQ69" s="402">
        <v>0.85</v>
      </c>
      <c r="AR69" s="427">
        <v>0.81</v>
      </c>
      <c r="AS69" s="427">
        <v>0.77</v>
      </c>
      <c r="AT69" s="427">
        <v>0.73</v>
      </c>
      <c r="AU69" s="427">
        <v>0.69</v>
      </c>
      <c r="AV69" s="427">
        <v>0.65</v>
      </c>
      <c r="AW69" s="427">
        <v>0.6</v>
      </c>
      <c r="AX69" s="427">
        <v>0.56999999999999995</v>
      </c>
      <c r="AY69" s="427">
        <v>0.52</v>
      </c>
      <c r="AZ69" s="427">
        <v>0.38333</v>
      </c>
      <c r="BA69" s="427">
        <v>0.3</v>
      </c>
      <c r="BB69" s="362">
        <v>0</v>
      </c>
      <c r="BC69" s="363">
        <v>4.9382716049382704</v>
      </c>
      <c r="BD69" s="445">
        <v>5.1948051948051965</v>
      </c>
      <c r="BE69" s="445">
        <v>5.4794520547945202</v>
      </c>
      <c r="BF69" s="445">
        <v>5.7971014492753659</v>
      </c>
      <c r="BG69" s="445">
        <v>6.153846153846132</v>
      </c>
      <c r="BH69" s="445">
        <v>8.3333333333333499</v>
      </c>
      <c r="BI69" s="445">
        <v>5.2631578947368363</v>
      </c>
      <c r="BJ69" s="445">
        <v>9.6153846153846008</v>
      </c>
      <c r="BK69" s="445">
        <v>35.653353507421798</v>
      </c>
      <c r="BL69" s="445">
        <v>27.776666666666671</v>
      </c>
      <c r="BM69" s="365">
        <v>0</v>
      </c>
      <c r="BN69" s="349">
        <v>10.382306588654799</v>
      </c>
      <c r="BO69" s="349">
        <v>10.442324989604391</v>
      </c>
    </row>
    <row r="70" spans="1:67">
      <c r="A70" s="20" t="s">
        <v>77</v>
      </c>
      <c r="B70" s="21" t="s">
        <v>78</v>
      </c>
      <c r="C70" s="28" t="s">
        <v>102</v>
      </c>
      <c r="D70" s="28" t="s">
        <v>613</v>
      </c>
      <c r="E70" s="101">
        <v>16</v>
      </c>
      <c r="F70" s="104">
        <v>170</v>
      </c>
      <c r="G70" s="39" t="s">
        <v>717</v>
      </c>
      <c r="H70" s="40" t="s">
        <v>717</v>
      </c>
      <c r="I70" s="124">
        <v>55</v>
      </c>
      <c r="J70" s="294">
        <v>1.8181818181818181</v>
      </c>
      <c r="K70" s="425">
        <v>0.24</v>
      </c>
      <c r="L70" s="385">
        <v>0.25</v>
      </c>
      <c r="M70" s="214">
        <v>4.1666666666666741</v>
      </c>
      <c r="N70" s="25">
        <v>40731</v>
      </c>
      <c r="O70" s="26">
        <v>40735</v>
      </c>
      <c r="P70" s="27">
        <v>40745</v>
      </c>
      <c r="Q70" s="27" t="s">
        <v>357</v>
      </c>
      <c r="R70" s="21" t="s">
        <v>351</v>
      </c>
      <c r="S70" s="211">
        <v>1</v>
      </c>
      <c r="T70" s="221">
        <v>18.761726078799242</v>
      </c>
      <c r="U70" s="332">
        <v>-16.782444404393232</v>
      </c>
      <c r="V70" s="47">
        <v>10.31894934333959</v>
      </c>
      <c r="W70" s="333">
        <v>12</v>
      </c>
      <c r="X70" s="137">
        <v>5.33</v>
      </c>
      <c r="Y70" s="131" t="s">
        <v>762</v>
      </c>
      <c r="Z70" s="353">
        <v>3.38</v>
      </c>
      <c r="AA70" s="132">
        <v>1.51</v>
      </c>
      <c r="AB70" s="131" t="s">
        <v>762</v>
      </c>
      <c r="AC70" s="353" t="s">
        <v>762</v>
      </c>
      <c r="AD70" s="335" t="s">
        <v>664</v>
      </c>
      <c r="AE70" s="335" t="s">
        <v>664</v>
      </c>
      <c r="AF70" s="205">
        <v>117</v>
      </c>
      <c r="AG70" s="353">
        <v>35.020000000000003</v>
      </c>
      <c r="AH70" s="353">
        <v>55</v>
      </c>
      <c r="AI70" s="355">
        <v>57.053112507138756</v>
      </c>
      <c r="AJ70" s="356">
        <v>0</v>
      </c>
      <c r="AK70" s="357">
        <v>0.53863889295344303</v>
      </c>
      <c r="AL70" s="339">
        <v>7.4766355140186702</v>
      </c>
      <c r="AM70" s="340">
        <v>4.7689553171647248</v>
      </c>
      <c r="AN70" s="340">
        <v>3.2510205368698308</v>
      </c>
      <c r="AO70" s="335">
        <v>6.0356215999256335</v>
      </c>
      <c r="AP70" s="358"/>
      <c r="AQ70" s="402">
        <v>1.1499999999999999</v>
      </c>
      <c r="AR70" s="427">
        <v>1.07</v>
      </c>
      <c r="AS70" s="427">
        <v>1.02</v>
      </c>
      <c r="AT70" s="427">
        <v>1</v>
      </c>
      <c r="AU70" s="427">
        <v>0.99</v>
      </c>
      <c r="AV70" s="427">
        <v>0.98</v>
      </c>
      <c r="AW70" s="427">
        <v>0.92</v>
      </c>
      <c r="AX70" s="427">
        <v>0.88</v>
      </c>
      <c r="AY70" s="427">
        <v>0.8</v>
      </c>
      <c r="AZ70" s="427">
        <v>0.73</v>
      </c>
      <c r="BA70" s="427">
        <v>0.64</v>
      </c>
      <c r="BB70" s="366">
        <v>0.54</v>
      </c>
      <c r="BC70" s="363">
        <v>7.4766355140186702</v>
      </c>
      <c r="BD70" s="445">
        <v>4.9019607843137303</v>
      </c>
      <c r="BE70" s="445">
        <v>2.0000000000000022</v>
      </c>
      <c r="BF70" s="445">
        <v>1.010101010101017</v>
      </c>
      <c r="BG70" s="445">
        <v>1.0204081632652962</v>
      </c>
      <c r="BH70" s="445">
        <v>6.5217391304347681</v>
      </c>
      <c r="BI70" s="445">
        <v>4.5454545454545405</v>
      </c>
      <c r="BJ70" s="445">
        <v>9.9999999999999876</v>
      </c>
      <c r="BK70" s="445">
        <v>9.5890410958904244</v>
      </c>
      <c r="BL70" s="445">
        <v>14.0625</v>
      </c>
      <c r="BM70" s="365">
        <v>18.518518518518512</v>
      </c>
      <c r="BN70" s="349">
        <v>7.2405780692724475</v>
      </c>
      <c r="BO70" s="349">
        <v>5.2668650178675405</v>
      </c>
    </row>
    <row r="71" spans="1:67">
      <c r="A71" s="29" t="s">
        <v>779</v>
      </c>
      <c r="B71" s="31" t="s">
        <v>780</v>
      </c>
      <c r="C71" s="36" t="s">
        <v>102</v>
      </c>
      <c r="D71" s="36" t="s">
        <v>613</v>
      </c>
      <c r="E71" s="102">
        <v>11</v>
      </c>
      <c r="F71" s="104">
        <v>213</v>
      </c>
      <c r="G71" s="41" t="s">
        <v>660</v>
      </c>
      <c r="H71" s="43" t="s">
        <v>660</v>
      </c>
      <c r="I71" s="125">
        <v>18.91</v>
      </c>
      <c r="J71" s="214">
        <v>4.865150713907985</v>
      </c>
      <c r="K71" s="421">
        <v>0.22500000000000001</v>
      </c>
      <c r="L71" s="406">
        <v>0.23</v>
      </c>
      <c r="M71" s="215">
        <v>2.2222222222222143</v>
      </c>
      <c r="N71" s="44">
        <v>40583</v>
      </c>
      <c r="O71" s="45">
        <v>40585</v>
      </c>
      <c r="P71" s="35">
        <v>40597</v>
      </c>
      <c r="Q71" s="35" t="s">
        <v>450</v>
      </c>
      <c r="R71" s="31"/>
      <c r="S71" s="171">
        <v>0.92</v>
      </c>
      <c r="T71" s="221">
        <v>43.1924882629108</v>
      </c>
      <c r="U71" s="332">
        <v>-39.423220902030501</v>
      </c>
      <c r="V71" s="47">
        <v>8.8779342723004717</v>
      </c>
      <c r="W71" s="369">
        <v>12</v>
      </c>
      <c r="X71" s="137">
        <v>2.13</v>
      </c>
      <c r="Y71" s="131" t="s">
        <v>762</v>
      </c>
      <c r="Z71" s="124">
        <v>2.4700000000000002</v>
      </c>
      <c r="AA71" s="132">
        <v>0.93</v>
      </c>
      <c r="AB71" s="131">
        <v>0.6</v>
      </c>
      <c r="AC71" s="124">
        <v>2.44</v>
      </c>
      <c r="AD71" s="335">
        <v>306.66666666666669</v>
      </c>
      <c r="AE71" s="335" t="s">
        <v>664</v>
      </c>
      <c r="AF71" s="205">
        <v>151</v>
      </c>
      <c r="AG71" s="124">
        <v>18.29</v>
      </c>
      <c r="AH71" s="124">
        <v>29.5</v>
      </c>
      <c r="AI71" s="355">
        <v>3.3898305084745823</v>
      </c>
      <c r="AJ71" s="356">
        <v>-35.898305084745765</v>
      </c>
      <c r="AK71" s="374">
        <v>0.35882008942516802</v>
      </c>
      <c r="AL71" s="339">
        <v>1.136363636363646</v>
      </c>
      <c r="AM71" s="437">
        <v>2.7681924807339664</v>
      </c>
      <c r="AN71" s="437">
        <v>11.300501305895931</v>
      </c>
      <c r="AO71" s="335">
        <v>31.493502284109553</v>
      </c>
      <c r="AP71" s="375"/>
      <c r="AQ71" s="367">
        <v>0.89</v>
      </c>
      <c r="AR71" s="377">
        <v>0.88</v>
      </c>
      <c r="AS71" s="378">
        <v>0.87</v>
      </c>
      <c r="AT71" s="378">
        <v>0.82</v>
      </c>
      <c r="AU71" s="378">
        <v>0.74287000000000003</v>
      </c>
      <c r="AV71" s="378">
        <v>0.52107999999999999</v>
      </c>
      <c r="AW71" s="378">
        <v>0.43536000000000002</v>
      </c>
      <c r="AX71" s="378">
        <v>0.36324000000000001</v>
      </c>
      <c r="AY71" s="378">
        <v>0.29370000000000002</v>
      </c>
      <c r="AZ71" s="378">
        <v>0.18819</v>
      </c>
      <c r="BA71" s="378">
        <v>5.7590000000000002E-2</v>
      </c>
      <c r="BB71" s="379">
        <v>0</v>
      </c>
      <c r="BC71" s="363">
        <v>1.136363636363646</v>
      </c>
      <c r="BD71" s="445">
        <v>1.1494252873563318</v>
      </c>
      <c r="BE71" s="445">
        <v>6.0975609756097606</v>
      </c>
      <c r="BF71" s="445">
        <v>10.382704914722623</v>
      </c>
      <c r="BG71" s="445">
        <v>42.563521916020576</v>
      </c>
      <c r="BH71" s="445">
        <v>19.689452407203227</v>
      </c>
      <c r="BI71" s="445">
        <v>19.85464155929964</v>
      </c>
      <c r="BJ71" s="445">
        <v>23.677221654749772</v>
      </c>
      <c r="BK71" s="445">
        <v>56.065678303841835</v>
      </c>
      <c r="BL71" s="445">
        <v>226.77548185448859</v>
      </c>
      <c r="BM71" s="365">
        <v>0</v>
      </c>
      <c r="BN71" s="349">
        <v>37.035641137241448</v>
      </c>
      <c r="BO71" s="349">
        <v>62.365631894660893</v>
      </c>
    </row>
    <row r="72" spans="1:67">
      <c r="A72" s="10" t="s">
        <v>310</v>
      </c>
      <c r="B72" s="11" t="s">
        <v>311</v>
      </c>
      <c r="C72" s="19" t="s">
        <v>102</v>
      </c>
      <c r="D72" s="19" t="s">
        <v>613</v>
      </c>
      <c r="E72" s="100">
        <v>12</v>
      </c>
      <c r="F72" s="104">
        <v>207</v>
      </c>
      <c r="G72" s="37" t="s">
        <v>717</v>
      </c>
      <c r="H72" s="38" t="s">
        <v>717</v>
      </c>
      <c r="I72" s="279">
        <v>25.83</v>
      </c>
      <c r="J72" s="213">
        <v>3.7166085946573748</v>
      </c>
      <c r="K72" s="418">
        <v>0.47</v>
      </c>
      <c r="L72" s="400">
        <v>0.48</v>
      </c>
      <c r="M72" s="213">
        <v>2.1276595744680771</v>
      </c>
      <c r="N72" s="16">
        <v>40682</v>
      </c>
      <c r="O72" s="17">
        <v>40686</v>
      </c>
      <c r="P72" s="18">
        <v>40695</v>
      </c>
      <c r="Q72" s="18" t="s">
        <v>700</v>
      </c>
      <c r="R72" s="330" t="s">
        <v>706</v>
      </c>
      <c r="S72" s="211">
        <v>0.96</v>
      </c>
      <c r="T72" s="222">
        <v>41.558441558441544</v>
      </c>
      <c r="U72" s="380">
        <v>-19.931847211834022</v>
      </c>
      <c r="V72" s="46">
        <v>11.181818181818176</v>
      </c>
      <c r="W72" s="333">
        <v>12</v>
      </c>
      <c r="X72" s="145">
        <v>2.31</v>
      </c>
      <c r="Y72" s="146" t="s">
        <v>762</v>
      </c>
      <c r="Z72" s="147">
        <v>3.98</v>
      </c>
      <c r="AA72" s="148">
        <v>1.29</v>
      </c>
      <c r="AB72" s="146">
        <v>2.41</v>
      </c>
      <c r="AC72" s="147">
        <v>2.46</v>
      </c>
      <c r="AD72" s="334">
        <v>2.074688796680491</v>
      </c>
      <c r="AE72" s="381" t="s">
        <v>664</v>
      </c>
      <c r="AF72" s="277">
        <v>179</v>
      </c>
      <c r="AG72" s="147">
        <v>21.27</v>
      </c>
      <c r="AH72" s="147">
        <v>32.800000000000004</v>
      </c>
      <c r="AI72" s="336">
        <v>21.438645980253867</v>
      </c>
      <c r="AJ72" s="337">
        <v>-21.25</v>
      </c>
      <c r="AK72" s="357">
        <v>0.64327111758702304</v>
      </c>
      <c r="AL72" s="382">
        <v>8.3333333333333499</v>
      </c>
      <c r="AM72" s="383">
        <v>6.1881203455887102</v>
      </c>
      <c r="AN72" s="383">
        <v>5.088842545712402</v>
      </c>
      <c r="AO72" s="334">
        <v>7.9108829956507032</v>
      </c>
      <c r="AP72" s="358"/>
      <c r="AQ72" s="402">
        <v>0.91</v>
      </c>
      <c r="AR72" s="427">
        <v>0.84</v>
      </c>
      <c r="AS72" s="360">
        <v>0.8</v>
      </c>
      <c r="AT72" s="360">
        <v>0.76</v>
      </c>
      <c r="AU72" s="360">
        <v>0.73</v>
      </c>
      <c r="AV72" s="360">
        <v>0.71</v>
      </c>
      <c r="AW72" s="360">
        <v>0.64</v>
      </c>
      <c r="AX72" s="360">
        <v>0.56499999999999995</v>
      </c>
      <c r="AY72" s="360">
        <v>0.48499999999999999</v>
      </c>
      <c r="AZ72" s="361">
        <v>0.43</v>
      </c>
      <c r="BA72" s="360">
        <v>0.42499999999999999</v>
      </c>
      <c r="BB72" s="362">
        <v>0</v>
      </c>
      <c r="BC72" s="346">
        <v>8.3333333333333499</v>
      </c>
      <c r="BD72" s="347">
        <v>4.9999999999999822</v>
      </c>
      <c r="BE72" s="347">
        <v>5.2631578947368363</v>
      </c>
      <c r="BF72" s="347">
        <v>4.1095890410958846</v>
      </c>
      <c r="BG72" s="347">
        <v>2.8169014084507</v>
      </c>
      <c r="BH72" s="347">
        <v>10.9375</v>
      </c>
      <c r="BI72" s="347">
        <v>13.27433628318586</v>
      </c>
      <c r="BJ72" s="347">
        <v>16.49484536082473</v>
      </c>
      <c r="BK72" s="347">
        <v>12.790697674418611</v>
      </c>
      <c r="BL72" s="347">
        <v>1.1764705882352899</v>
      </c>
      <c r="BM72" s="348">
        <v>0</v>
      </c>
      <c r="BN72" s="350">
        <v>7.2906210531164763</v>
      </c>
      <c r="BO72" s="350">
        <v>5.1802692619504107</v>
      </c>
    </row>
    <row r="73" spans="1:67">
      <c r="A73" s="20" t="s">
        <v>744</v>
      </c>
      <c r="B73" s="21" t="s">
        <v>745</v>
      </c>
      <c r="C73" s="28" t="s">
        <v>102</v>
      </c>
      <c r="D73" s="28" t="s">
        <v>613</v>
      </c>
      <c r="E73" s="101">
        <v>17</v>
      </c>
      <c r="F73" s="104">
        <v>150</v>
      </c>
      <c r="G73" s="39" t="s">
        <v>660</v>
      </c>
      <c r="H73" s="40" t="s">
        <v>660</v>
      </c>
      <c r="I73" s="124">
        <v>24.1</v>
      </c>
      <c r="J73" s="214">
        <v>4.1493775933609953</v>
      </c>
      <c r="K73" s="426">
        <v>0.242718446601942</v>
      </c>
      <c r="L73" s="385">
        <v>0.25</v>
      </c>
      <c r="M73" s="214">
        <v>3.0000000000000031</v>
      </c>
      <c r="N73" s="25">
        <v>40513</v>
      </c>
      <c r="O73" s="26">
        <v>40515</v>
      </c>
      <c r="P73" s="27">
        <v>40527</v>
      </c>
      <c r="Q73" s="27" t="s">
        <v>8</v>
      </c>
      <c r="R73" s="180" t="s">
        <v>215</v>
      </c>
      <c r="S73" s="211">
        <v>1</v>
      </c>
      <c r="T73" s="221">
        <v>51.546391752577328</v>
      </c>
      <c r="U73" s="332">
        <v>-4.2650662052628574</v>
      </c>
      <c r="V73" s="47">
        <v>12.422680412371131</v>
      </c>
      <c r="W73" s="333">
        <v>12</v>
      </c>
      <c r="X73" s="137">
        <v>1.94</v>
      </c>
      <c r="Y73" s="131">
        <v>1.92</v>
      </c>
      <c r="Z73" s="353">
        <v>3.39</v>
      </c>
      <c r="AA73" s="132">
        <v>1.66</v>
      </c>
      <c r="AB73" s="131">
        <v>1.8</v>
      </c>
      <c r="AC73" s="353">
        <v>1.8</v>
      </c>
      <c r="AD73" s="335">
        <v>0</v>
      </c>
      <c r="AE73" s="386">
        <v>6.9733796296296306</v>
      </c>
      <c r="AF73" s="205">
        <v>274</v>
      </c>
      <c r="AG73" s="353">
        <v>21.75</v>
      </c>
      <c r="AH73" s="353">
        <v>28.51</v>
      </c>
      <c r="AI73" s="355">
        <v>10.804597701149431</v>
      </c>
      <c r="AJ73" s="356">
        <v>-15.468256752016829</v>
      </c>
      <c r="AK73" s="357">
        <v>0.50605554525284402</v>
      </c>
      <c r="AL73" s="339">
        <v>3.0000000000000031</v>
      </c>
      <c r="AM73" s="340">
        <v>3.3879252164052081</v>
      </c>
      <c r="AN73" s="340">
        <v>3.6645683298471838</v>
      </c>
      <c r="AO73" s="335">
        <v>7.2414349851975812</v>
      </c>
      <c r="AP73" s="358"/>
      <c r="AQ73" s="402">
        <v>0.97816000000000003</v>
      </c>
      <c r="AR73" s="427">
        <v>0.94966990291262099</v>
      </c>
      <c r="AS73" s="427">
        <v>0.93317475728155297</v>
      </c>
      <c r="AT73" s="427">
        <v>0.88511650485436899</v>
      </c>
      <c r="AU73" s="427">
        <v>0.85933009708737895</v>
      </c>
      <c r="AV73" s="427">
        <v>0.81706796116504798</v>
      </c>
      <c r="AW73" s="427">
        <v>0.76792233009708699</v>
      </c>
      <c r="AX73" s="427">
        <v>0.70014563106796102</v>
      </c>
      <c r="AY73" s="427">
        <v>0.63328155339805803</v>
      </c>
      <c r="AZ73" s="427">
        <v>0.553941747572815</v>
      </c>
      <c r="BA73" s="427">
        <v>0.48616504854368903</v>
      </c>
      <c r="BB73" s="366">
        <v>0.42952427184466002</v>
      </c>
      <c r="BC73" s="363">
        <v>3.0000000000000031</v>
      </c>
      <c r="BD73" s="445">
        <v>1.7676373586358101</v>
      </c>
      <c r="BE73" s="445">
        <v>5.429596235479961</v>
      </c>
      <c r="BF73" s="445">
        <v>3.0007569680604584</v>
      </c>
      <c r="BG73" s="445">
        <v>5.1724137931034475</v>
      </c>
      <c r="BH73" s="445">
        <v>6.3998179427531054</v>
      </c>
      <c r="BI73" s="445">
        <v>9.6803716286486985</v>
      </c>
      <c r="BJ73" s="445">
        <v>10.558349175200819</v>
      </c>
      <c r="BK73" s="445">
        <v>14.322770611329233</v>
      </c>
      <c r="BL73" s="445">
        <v>13.94108836744881</v>
      </c>
      <c r="BM73" s="365">
        <v>13.186862864763469</v>
      </c>
      <c r="BN73" s="349">
        <v>7.8599695404930747</v>
      </c>
      <c r="BO73" s="349">
        <v>4.4448968484872529</v>
      </c>
    </row>
    <row r="74" spans="1:67">
      <c r="A74" s="20" t="s">
        <v>758</v>
      </c>
      <c r="B74" s="21" t="s">
        <v>759</v>
      </c>
      <c r="C74" s="28" t="s">
        <v>102</v>
      </c>
      <c r="D74" s="28" t="s">
        <v>613</v>
      </c>
      <c r="E74" s="101">
        <v>17</v>
      </c>
      <c r="F74" s="104">
        <v>156</v>
      </c>
      <c r="G74" s="39" t="s">
        <v>717</v>
      </c>
      <c r="H74" s="40" t="s">
        <v>717</v>
      </c>
      <c r="I74" s="353">
        <v>19.829999999999998</v>
      </c>
      <c r="J74" s="214">
        <v>3.4291477559253667</v>
      </c>
      <c r="K74" s="429">
        <v>0.161904761904762</v>
      </c>
      <c r="L74" s="385">
        <v>0.17</v>
      </c>
      <c r="M74" s="214">
        <v>5.0000000000000044</v>
      </c>
      <c r="N74" s="352">
        <v>40687</v>
      </c>
      <c r="O74" s="26">
        <v>40689</v>
      </c>
      <c r="P74" s="27">
        <v>40703</v>
      </c>
      <c r="Q74" s="27" t="s">
        <v>695</v>
      </c>
      <c r="R74" s="180" t="s">
        <v>215</v>
      </c>
      <c r="S74" s="211">
        <v>0.68</v>
      </c>
      <c r="T74" s="221">
        <v>30.222222222222214</v>
      </c>
      <c r="U74" s="332">
        <v>-23.603761969680843</v>
      </c>
      <c r="V74" s="47">
        <v>8.8133333333333326</v>
      </c>
      <c r="W74" s="333">
        <v>12</v>
      </c>
      <c r="X74" s="137">
        <v>2.25</v>
      </c>
      <c r="Y74" s="131">
        <v>1.75</v>
      </c>
      <c r="Z74" s="353">
        <v>2.8</v>
      </c>
      <c r="AA74" s="132">
        <v>1.49</v>
      </c>
      <c r="AB74" s="131">
        <v>1.92</v>
      </c>
      <c r="AC74" s="124">
        <v>2.1</v>
      </c>
      <c r="AD74" s="335">
        <v>9.3750000000000018</v>
      </c>
      <c r="AE74" s="386">
        <v>5.9017857142857144</v>
      </c>
      <c r="AF74" s="205">
        <v>326</v>
      </c>
      <c r="AG74" s="353">
        <v>17.78</v>
      </c>
      <c r="AH74" s="353">
        <v>23</v>
      </c>
      <c r="AI74" s="355">
        <v>11.529808773903241</v>
      </c>
      <c r="AJ74" s="356">
        <v>-13.782608695652179</v>
      </c>
      <c r="AK74" s="357">
        <v>0.74932134451603705</v>
      </c>
      <c r="AL74" s="339">
        <v>29.760525299343382</v>
      </c>
      <c r="AM74" s="340">
        <v>18.714466639445</v>
      </c>
      <c r="AN74" s="340">
        <v>14.2740124394426</v>
      </c>
      <c r="AO74" s="335">
        <v>19.049253759962937</v>
      </c>
      <c r="AP74" s="358"/>
      <c r="AQ74" s="402">
        <v>0.63990476190476198</v>
      </c>
      <c r="AR74" s="427">
        <v>0.49314285714285699</v>
      </c>
      <c r="AS74" s="360">
        <v>0.43561904761904802</v>
      </c>
      <c r="AT74" s="360">
        <v>0.38247619047619003</v>
      </c>
      <c r="AU74" s="360">
        <v>0.34066666666666701</v>
      </c>
      <c r="AV74" s="360">
        <v>0.328380952380952</v>
      </c>
      <c r="AW74" s="360">
        <v>0.27752380952380901</v>
      </c>
      <c r="AX74" s="360">
        <v>0.235238095238095</v>
      </c>
      <c r="AY74" s="360">
        <v>0.17428571428571399</v>
      </c>
      <c r="AZ74" s="360">
        <v>0.14847619047619001</v>
      </c>
      <c r="BA74" s="360">
        <v>0.11190476190476201</v>
      </c>
      <c r="BB74" s="366">
        <v>0.10647619047619</v>
      </c>
      <c r="BC74" s="363">
        <v>29.760525299343382</v>
      </c>
      <c r="BD74" s="364">
        <v>13.205072146917349</v>
      </c>
      <c r="BE74" s="364">
        <v>13.894422310756992</v>
      </c>
      <c r="BF74" s="364">
        <v>12.272854347218342</v>
      </c>
      <c r="BG74" s="364">
        <v>3.7412993039442899</v>
      </c>
      <c r="BH74" s="364">
        <v>18.325326012354168</v>
      </c>
      <c r="BI74" s="364">
        <v>17.9757085020243</v>
      </c>
      <c r="BJ74" s="364">
        <v>34.972677595628419</v>
      </c>
      <c r="BK74" s="364">
        <v>17.382937780628559</v>
      </c>
      <c r="BL74" s="364">
        <v>32.680851063829806</v>
      </c>
      <c r="BM74" s="365">
        <v>5.0983899821108958</v>
      </c>
      <c r="BN74" s="349">
        <v>18.119096758614234</v>
      </c>
      <c r="BO74" s="349">
        <v>9.9299806907116714</v>
      </c>
    </row>
    <row r="75" spans="1:67">
      <c r="A75" s="20" t="s">
        <v>125</v>
      </c>
      <c r="B75" s="21" t="s">
        <v>126</v>
      </c>
      <c r="C75" s="28" t="s">
        <v>102</v>
      </c>
      <c r="D75" s="28" t="s">
        <v>613</v>
      </c>
      <c r="E75" s="101">
        <v>13</v>
      </c>
      <c r="F75" s="104">
        <v>199</v>
      </c>
      <c r="G75" s="39" t="s">
        <v>660</v>
      </c>
      <c r="H75" s="40" t="s">
        <v>796</v>
      </c>
      <c r="I75" s="410">
        <v>18.11</v>
      </c>
      <c r="J75" s="214">
        <v>3.4014356709000562</v>
      </c>
      <c r="K75" s="351">
        <v>0.14299999999999999</v>
      </c>
      <c r="L75" s="385">
        <v>0.154</v>
      </c>
      <c r="M75" s="214">
        <v>7.6923076923077085</v>
      </c>
      <c r="N75" s="352">
        <v>40709</v>
      </c>
      <c r="O75" s="26">
        <v>40711</v>
      </c>
      <c r="P75" s="27">
        <v>40739</v>
      </c>
      <c r="Q75" s="27" t="s">
        <v>13</v>
      </c>
      <c r="R75" s="21"/>
      <c r="S75" s="211">
        <v>0.61599999999999999</v>
      </c>
      <c r="T75" s="221">
        <v>14.096109839816933</v>
      </c>
      <c r="U75" s="332">
        <v>-59.740480829948893</v>
      </c>
      <c r="V75" s="47">
        <v>4.1441647597253999</v>
      </c>
      <c r="W75" s="333">
        <v>12</v>
      </c>
      <c r="X75" s="137">
        <v>4.37</v>
      </c>
      <c r="Y75" s="131">
        <v>0.46</v>
      </c>
      <c r="Z75" s="353">
        <v>1.51</v>
      </c>
      <c r="AA75" s="132">
        <v>0.88</v>
      </c>
      <c r="AB75" s="131">
        <v>4.28</v>
      </c>
      <c r="AC75" s="353">
        <v>3.89</v>
      </c>
      <c r="AD75" s="335">
        <v>-9.1121495327102799</v>
      </c>
      <c r="AE75" s="386">
        <v>9.198496546119463</v>
      </c>
      <c r="AF75" s="205">
        <v>379</v>
      </c>
      <c r="AG75" s="353">
        <v>16.809999999999999</v>
      </c>
      <c r="AH75" s="353">
        <v>25.77</v>
      </c>
      <c r="AI75" s="355">
        <v>7.7334919690660362</v>
      </c>
      <c r="AJ75" s="356">
        <v>-29.724485836243701</v>
      </c>
      <c r="AK75" s="357">
        <v>0.79315634875457997</v>
      </c>
      <c r="AL75" s="339">
        <v>8.5106382978723527</v>
      </c>
      <c r="AM75" s="340">
        <v>9.757284858524585</v>
      </c>
      <c r="AN75" s="340">
        <v>12.89034569602032</v>
      </c>
      <c r="AO75" s="335">
        <v>16.251960557664113</v>
      </c>
      <c r="AP75" s="358"/>
      <c r="AQ75" s="402">
        <v>0.56100000000000005</v>
      </c>
      <c r="AR75" s="427">
        <v>0.51700000000000002</v>
      </c>
      <c r="AS75" s="360">
        <v>0.47299999999999998</v>
      </c>
      <c r="AT75" s="360">
        <v>0.42429</v>
      </c>
      <c r="AU75" s="360">
        <v>0.36268</v>
      </c>
      <c r="AV75" s="360">
        <v>0.30597000000000002</v>
      </c>
      <c r="AW75" s="360">
        <v>0.25385000000000002</v>
      </c>
      <c r="AX75" s="360">
        <v>0.20815</v>
      </c>
      <c r="AY75" s="360">
        <v>0.17194000000000001</v>
      </c>
      <c r="AZ75" s="360">
        <v>0.14477999999999999</v>
      </c>
      <c r="BA75" s="360">
        <v>0.12444</v>
      </c>
      <c r="BB75" s="366">
        <v>9.7290000000000001E-2</v>
      </c>
      <c r="BC75" s="363">
        <v>8.5106382978723527</v>
      </c>
      <c r="BD75" s="364">
        <v>9.3023255813953654</v>
      </c>
      <c r="BE75" s="364">
        <v>11.480355417285342</v>
      </c>
      <c r="BF75" s="364">
        <v>16.98742693283334</v>
      </c>
      <c r="BG75" s="364">
        <v>18.534496846096001</v>
      </c>
      <c r="BH75" s="364">
        <v>20.531810124089027</v>
      </c>
      <c r="BI75" s="364">
        <v>21.955320682200334</v>
      </c>
      <c r="BJ75" s="364">
        <v>21.059671978597169</v>
      </c>
      <c r="BK75" s="364">
        <v>18.759497168117161</v>
      </c>
      <c r="BL75" s="364">
        <v>16.345226615236246</v>
      </c>
      <c r="BM75" s="365">
        <v>27.906259636139364</v>
      </c>
      <c r="BN75" s="349">
        <v>17.397548116351061</v>
      </c>
      <c r="BO75" s="349">
        <v>5.5463924318948097</v>
      </c>
    </row>
    <row r="76" spans="1:67">
      <c r="A76" s="29" t="s">
        <v>523</v>
      </c>
      <c r="B76" s="31" t="s">
        <v>524</v>
      </c>
      <c r="C76" s="28" t="s">
        <v>102</v>
      </c>
      <c r="D76" s="36" t="s">
        <v>613</v>
      </c>
      <c r="E76" s="102">
        <v>31</v>
      </c>
      <c r="F76" s="104">
        <v>78</v>
      </c>
      <c r="G76" s="41" t="s">
        <v>660</v>
      </c>
      <c r="H76" s="67" t="s">
        <v>717</v>
      </c>
      <c r="I76" s="125">
        <v>27.12</v>
      </c>
      <c r="J76" s="215">
        <f>(S76/I76)*100</f>
        <v>4.5722713864306783</v>
      </c>
      <c r="K76" s="33">
        <v>0.30499999999999999</v>
      </c>
      <c r="L76" s="106">
        <v>0.31</v>
      </c>
      <c r="M76" s="111">
        <f>((L76/K76)-1)*100</f>
        <v>1.6393442622950838</v>
      </c>
      <c r="N76" s="44">
        <v>40799</v>
      </c>
      <c r="O76" s="45">
        <v>40801</v>
      </c>
      <c r="P76" s="35">
        <v>40817</v>
      </c>
      <c r="Q76" s="35" t="s">
        <v>245</v>
      </c>
      <c r="R76" s="31"/>
      <c r="S76" s="171">
        <f>L76*4</f>
        <v>1.24</v>
      </c>
      <c r="T76" s="287">
        <f>S76/X76*100</f>
        <v>52.991452991452995</v>
      </c>
      <c r="U76" s="289">
        <f>(I76/SQRT(22.5*X76*(I76/AA76))-1)*100</f>
        <v>-21.707684861880526</v>
      </c>
      <c r="V76" s="48">
        <f>I76/X76</f>
        <v>11.589743589743591</v>
      </c>
      <c r="W76" s="267">
        <v>12</v>
      </c>
      <c r="X76" s="138">
        <v>2.34</v>
      </c>
      <c r="Y76" s="133">
        <v>1.18</v>
      </c>
      <c r="Z76" s="125">
        <v>2.72</v>
      </c>
      <c r="AA76" s="134">
        <v>1.19</v>
      </c>
      <c r="AB76" s="133">
        <v>2.37</v>
      </c>
      <c r="AC76" s="125">
        <v>2.4700000000000002</v>
      </c>
      <c r="AD76" s="234">
        <f>(AC76/AB76-1)*100</f>
        <v>4.2194092827004148</v>
      </c>
      <c r="AE76" s="310">
        <f>(I76/AB76)/Y76</f>
        <v>9.6974898090538524</v>
      </c>
      <c r="AF76" s="206">
        <v>415</v>
      </c>
      <c r="AG76" s="125">
        <v>24.6</v>
      </c>
      <c r="AH76" s="125">
        <v>30.35</v>
      </c>
      <c r="AI76" s="183">
        <f>((I76-AG76)/AG76)*100</f>
        <v>10.243902439024389</v>
      </c>
      <c r="AJ76" s="151">
        <f>((I76-AH76)/AH76)*100</f>
        <v>-10.642504118616145</v>
      </c>
      <c r="AK76" s="236">
        <f>AN76/AO76</f>
        <v>0.58969618660389123</v>
      </c>
      <c r="AL76" s="232">
        <f>((AQ76/AR76)^(1/1)-1)*100</f>
        <v>0.83333333333333037</v>
      </c>
      <c r="AM76" s="233">
        <f>((AQ76/AT76)^(1/3)-1)*100</f>
        <v>3.8613280728291954</v>
      </c>
      <c r="AN76" s="233">
        <f>((AQ76/AV76)^(1/5)-1)*100</f>
        <v>4.7376504947476583</v>
      </c>
      <c r="AO76" s="234">
        <f>((AQ76/BA76)^(1/10)-1)*100</f>
        <v>8.0340531317188546</v>
      </c>
      <c r="AP76" s="217"/>
      <c r="AQ76" s="107">
        <v>1.21</v>
      </c>
      <c r="AR76" s="23">
        <v>1.2</v>
      </c>
      <c r="AS76" s="428">
        <v>1.1599999999999999</v>
      </c>
      <c r="AT76" s="428">
        <v>1.08</v>
      </c>
      <c r="AU76" s="428">
        <v>1.04</v>
      </c>
      <c r="AV76" s="428">
        <v>0.96</v>
      </c>
      <c r="AW76" s="428">
        <v>0.83635999999999999</v>
      </c>
      <c r="AX76" s="428">
        <v>0.71072999999999997</v>
      </c>
      <c r="AY76" s="428">
        <v>0.63107999999999997</v>
      </c>
      <c r="AZ76" s="428">
        <v>0.60104000000000002</v>
      </c>
      <c r="BA76" s="428">
        <v>0.55869999999999997</v>
      </c>
      <c r="BB76" s="92">
        <v>0.53398000000000001</v>
      </c>
      <c r="BC76" s="184">
        <f t="shared" ref="BC76:BM76" si="29">((AQ76/AR76)-1)*100</f>
        <v>0.83333333333333037</v>
      </c>
      <c r="BD76" s="300">
        <f t="shared" si="29"/>
        <v>3.4482758620689724</v>
      </c>
      <c r="BE76" s="300">
        <f t="shared" si="29"/>
        <v>7.4074074074073959</v>
      </c>
      <c r="BF76" s="300">
        <f t="shared" si="29"/>
        <v>3.8461538461538547</v>
      </c>
      <c r="BG76" s="300">
        <f t="shared" si="29"/>
        <v>8.3333333333333481</v>
      </c>
      <c r="BH76" s="300">
        <f t="shared" si="29"/>
        <v>14.783107752642399</v>
      </c>
      <c r="BI76" s="300">
        <f t="shared" si="29"/>
        <v>17.676192084195129</v>
      </c>
      <c r="BJ76" s="300">
        <f t="shared" si="29"/>
        <v>12.621220764403883</v>
      </c>
      <c r="BK76" s="300">
        <f t="shared" si="29"/>
        <v>4.9980034606681656</v>
      </c>
      <c r="BL76" s="300">
        <f t="shared" si="29"/>
        <v>7.5783067836048046</v>
      </c>
      <c r="BM76" s="168">
        <f t="shared" si="29"/>
        <v>4.6293868684220252</v>
      </c>
      <c r="BN76" s="68">
        <f>AVERAGE(BC76:BM76)</f>
        <v>7.8322474087484828</v>
      </c>
      <c r="BO76" s="68">
        <f>SQRT(AVERAGE((BC76-$BN76)^2,(BD76-$BN76)^2,(BE76-$BN76)^2,(BF76-$BN76)^2,(BG76-$BN76)^2,(BH76-$BN76)^2,(BI76-$BN76)^2,(BJ76-$BN76)^2,(BK76-$BN76)^2,(BL76-$BN76)^2,(BM76-$BN76)^2))</f>
        <v>4.9637983541868786</v>
      </c>
    </row>
    <row r="77" spans="1:67">
      <c r="A77" s="176" t="s">
        <v>525</v>
      </c>
      <c r="B77" s="11" t="s">
        <v>526</v>
      </c>
      <c r="C77" s="19" t="s">
        <v>102</v>
      </c>
      <c r="D77" s="19" t="s">
        <v>613</v>
      </c>
      <c r="E77" s="100">
        <v>23</v>
      </c>
      <c r="F77" s="104">
        <v>107</v>
      </c>
      <c r="G77" s="37" t="s">
        <v>717</v>
      </c>
      <c r="H77" s="38" t="s">
        <v>717</v>
      </c>
      <c r="I77" s="147">
        <v>33.090000000000003</v>
      </c>
      <c r="J77" s="214">
        <v>2.8407373828951346</v>
      </c>
      <c r="K77" s="418">
        <v>0.46</v>
      </c>
      <c r="L77" s="400">
        <v>0.47</v>
      </c>
      <c r="M77" s="213">
        <v>2.1739130434782479</v>
      </c>
      <c r="N77" s="16">
        <v>40707</v>
      </c>
      <c r="O77" s="17">
        <v>40709</v>
      </c>
      <c r="P77" s="18">
        <v>40725</v>
      </c>
      <c r="Q77" s="18" t="s">
        <v>701</v>
      </c>
      <c r="R77" s="330" t="s">
        <v>706</v>
      </c>
      <c r="S77" s="211">
        <v>0.94</v>
      </c>
      <c r="T77" s="221">
        <v>38.683127572016446</v>
      </c>
      <c r="U77" s="332">
        <v>-11.641396579880741</v>
      </c>
      <c r="V77" s="47">
        <v>13.61728395061728</v>
      </c>
      <c r="W77" s="333">
        <v>12</v>
      </c>
      <c r="X77" s="137">
        <v>2.4300000000000002</v>
      </c>
      <c r="Y77" s="131" t="s">
        <v>762</v>
      </c>
      <c r="Z77" s="353">
        <v>3.5</v>
      </c>
      <c r="AA77" s="132">
        <v>1.29</v>
      </c>
      <c r="AB77" s="131">
        <v>2.56</v>
      </c>
      <c r="AC77" s="353">
        <v>2.4300000000000002</v>
      </c>
      <c r="AD77" s="335">
        <v>-5.078125</v>
      </c>
      <c r="AE77" s="335" t="s">
        <v>664</v>
      </c>
      <c r="AF77" s="205">
        <v>435</v>
      </c>
      <c r="AG77" s="353">
        <v>26.14</v>
      </c>
      <c r="AH77" s="353">
        <v>37.1</v>
      </c>
      <c r="AI77" s="355">
        <v>26.587605202754411</v>
      </c>
      <c r="AJ77" s="356">
        <v>-10.808625336927221</v>
      </c>
      <c r="AK77" s="338">
        <v>0.42540988752699299</v>
      </c>
      <c r="AL77" s="339">
        <v>2.2222222222222143</v>
      </c>
      <c r="AM77" s="340">
        <v>1.8801380823012752</v>
      </c>
      <c r="AN77" s="340">
        <v>2.3280728215380404</v>
      </c>
      <c r="AO77" s="335">
        <v>5.472540459911901</v>
      </c>
      <c r="AP77" s="341"/>
      <c r="AQ77" s="409">
        <v>0.92</v>
      </c>
      <c r="AR77" s="344">
        <v>0.9</v>
      </c>
      <c r="AS77" s="343">
        <v>0.89</v>
      </c>
      <c r="AT77" s="343">
        <v>0.87</v>
      </c>
      <c r="AU77" s="343">
        <v>0.85</v>
      </c>
      <c r="AV77" s="343">
        <v>0.82</v>
      </c>
      <c r="AW77" s="343">
        <v>0.79</v>
      </c>
      <c r="AX77" s="343">
        <v>0.7</v>
      </c>
      <c r="AY77" s="343">
        <v>0.62</v>
      </c>
      <c r="AZ77" s="343">
        <v>0.56999999999999995</v>
      </c>
      <c r="BA77" s="343">
        <v>0.54</v>
      </c>
      <c r="BB77" s="397">
        <v>0.34749999999999998</v>
      </c>
      <c r="BC77" s="363">
        <v>2.2222222222222143</v>
      </c>
      <c r="BD77" s="445">
        <v>1.1235955056179801</v>
      </c>
      <c r="BE77" s="445">
        <v>2.2988505747126409</v>
      </c>
      <c r="BF77" s="445">
        <v>2.3529411764705799</v>
      </c>
      <c r="BG77" s="445">
        <v>3.6585365853658574</v>
      </c>
      <c r="BH77" s="445">
        <v>3.7974683544303782</v>
      </c>
      <c r="BI77" s="445">
        <v>12.857142857142883</v>
      </c>
      <c r="BJ77" s="445">
        <v>12.9032258064516</v>
      </c>
      <c r="BK77" s="445">
        <v>8.7719298245614077</v>
      </c>
      <c r="BL77" s="445">
        <v>5.5555555555555349</v>
      </c>
      <c r="BM77" s="365">
        <v>55.395683453237403</v>
      </c>
      <c r="BN77" s="349">
        <v>10.085195628706233</v>
      </c>
      <c r="BO77" s="349">
        <v>14.87614507491085</v>
      </c>
    </row>
    <row r="78" spans="1:67">
      <c r="A78" s="20" t="s">
        <v>79</v>
      </c>
      <c r="B78" s="21" t="s">
        <v>80</v>
      </c>
      <c r="C78" s="19" t="s">
        <v>102</v>
      </c>
      <c r="D78" s="28" t="s">
        <v>613</v>
      </c>
      <c r="E78" s="101">
        <v>25</v>
      </c>
      <c r="F78" s="104">
        <v>100</v>
      </c>
      <c r="G78" s="39" t="s">
        <v>660</v>
      </c>
      <c r="H78" s="40" t="s">
        <v>660</v>
      </c>
      <c r="I78" s="124">
        <v>40.4</v>
      </c>
      <c r="J78" s="214">
        <f>(S78/I78)*100</f>
        <v>3.564356435643564</v>
      </c>
      <c r="K78" s="170">
        <v>0.34</v>
      </c>
      <c r="L78" s="97">
        <v>0.36</v>
      </c>
      <c r="M78" s="89">
        <f>((L78/K78)-1)*100</f>
        <v>5.8823529411764497</v>
      </c>
      <c r="N78" s="25">
        <v>40758</v>
      </c>
      <c r="O78" s="26">
        <v>40760</v>
      </c>
      <c r="P78" s="27">
        <v>40770</v>
      </c>
      <c r="Q78" s="175" t="s">
        <v>18</v>
      </c>
      <c r="R78" s="180"/>
      <c r="S78" s="211">
        <f>L78*4</f>
        <v>1.44</v>
      </c>
      <c r="T78" s="221">
        <f>S78/X78*100</f>
        <v>45.714285714285715</v>
      </c>
      <c r="U78" s="288">
        <f>(I78/SQRT(22.5*X78*(I78/AA78))-1)*100</f>
        <v>-6.0038651400670551</v>
      </c>
      <c r="V78" s="47">
        <f>I78/X78</f>
        <v>12.825396825396826</v>
      </c>
      <c r="W78" s="266">
        <v>12</v>
      </c>
      <c r="X78" s="137">
        <v>3.15</v>
      </c>
      <c r="Y78" s="131">
        <v>1.57</v>
      </c>
      <c r="Z78" s="124">
        <v>2.89</v>
      </c>
      <c r="AA78" s="132">
        <v>1.55</v>
      </c>
      <c r="AB78" s="131">
        <v>3.21</v>
      </c>
      <c r="AC78" s="124">
        <v>3.57</v>
      </c>
      <c r="AD78" s="229">
        <f>(AC78/AB78-1)*100</f>
        <v>11.214953271028039</v>
      </c>
      <c r="AE78" s="229">
        <f>(I78/AB78)/Y78</f>
        <v>8.0163501795741805</v>
      </c>
      <c r="AF78" s="205">
        <v>440</v>
      </c>
      <c r="AG78" s="124">
        <v>35.93</v>
      </c>
      <c r="AH78" s="124">
        <v>42.5</v>
      </c>
      <c r="AI78" s="181">
        <f>((I78-AG78)/AG78)*100</f>
        <v>12.44085722237684</v>
      </c>
      <c r="AJ78" s="149">
        <f>((I78-AH78)/AH78)*100</f>
        <v>-4.9411764705882382</v>
      </c>
      <c r="AK78" s="236">
        <f>AN78/AO78</f>
        <v>1.0762294319397048</v>
      </c>
      <c r="AL78" s="226">
        <f>((AQ78/AR78)^(1/1)-1)*100</f>
        <v>7.4967648010352494</v>
      </c>
      <c r="AM78" s="438">
        <f>((AQ78/AT78)^(1/3)-1)*100</f>
        <v>5.6455325681402435</v>
      </c>
      <c r="AN78" s="438">
        <f>((AQ78/AV78)^(1/5)-1)*100</f>
        <v>6.521472030970199</v>
      </c>
      <c r="AO78" s="229">
        <f>((AQ78/BA78)^(1/10)-1)*100</f>
        <v>6.059555553332574</v>
      </c>
      <c r="AP78" s="217"/>
      <c r="AQ78" s="107">
        <v>1.3290899999999999</v>
      </c>
      <c r="AR78" s="188">
        <v>1.2363999999999999</v>
      </c>
      <c r="AS78" s="428">
        <v>1.2</v>
      </c>
      <c r="AT78" s="428">
        <v>1.1272</v>
      </c>
      <c r="AU78" s="428">
        <v>1.0411999999999999</v>
      </c>
      <c r="AV78" s="428">
        <v>0.96910000000000007</v>
      </c>
      <c r="AW78" s="444">
        <v>0.90159999999999996</v>
      </c>
      <c r="AX78" s="428">
        <v>0.84009999999999996</v>
      </c>
      <c r="AY78" s="428">
        <v>0.79239999999999999</v>
      </c>
      <c r="AZ78" s="428">
        <v>0.75159999999999993</v>
      </c>
      <c r="BA78" s="444">
        <v>0.73799999999999999</v>
      </c>
      <c r="BB78" s="92">
        <v>0.7034999999999999</v>
      </c>
      <c r="BC78" s="204">
        <f t="shared" ref="BC78:BM78" si="30">((AQ78/AR78)-1)*100</f>
        <v>7.4967648010352494</v>
      </c>
      <c r="BD78" s="283">
        <f t="shared" si="30"/>
        <v>3.0333333333333323</v>
      </c>
      <c r="BE78" s="283">
        <f t="shared" si="30"/>
        <v>6.4584811923349861</v>
      </c>
      <c r="BF78" s="283">
        <f t="shared" si="30"/>
        <v>8.2597003457549167</v>
      </c>
      <c r="BG78" s="283">
        <f t="shared" si="30"/>
        <v>7.4398926839335244</v>
      </c>
      <c r="BH78" s="283">
        <f t="shared" si="30"/>
        <v>7.4866903283052455</v>
      </c>
      <c r="BI78" s="283">
        <f t="shared" si="30"/>
        <v>7.3205570765385142</v>
      </c>
      <c r="BJ78" s="283">
        <f t="shared" si="30"/>
        <v>6.0196870267541502</v>
      </c>
      <c r="BK78" s="283">
        <f t="shared" si="30"/>
        <v>5.4284193720063989</v>
      </c>
      <c r="BL78" s="283">
        <f t="shared" si="30"/>
        <v>1.8428184281842785</v>
      </c>
      <c r="BM78" s="165">
        <f t="shared" si="30"/>
        <v>4.9040511727079128</v>
      </c>
      <c r="BN78" s="312">
        <f>AVERAGE(BC78:BM78)</f>
        <v>5.9718541600807731</v>
      </c>
      <c r="BO78" s="312">
        <f>SQRT(AVERAGE((BC78-$BN78)^2,(BD78-$BN78)^2,(BE78-$BN78)^2,(BF78-$BN78)^2,(BG78-$BN78)^2,(BH78-$BN78)^2,(BI78-$BN78)^2,(BJ78-$BN78)^2,(BK78-$BN78)^2,(BL78-$BN78)^2,(BM78-$BN78)^2))</f>
        <v>1.9350103847039017</v>
      </c>
    </row>
    <row r="79" spans="1:67">
      <c r="A79" s="20" t="s">
        <v>422</v>
      </c>
      <c r="B79" s="21" t="s">
        <v>545</v>
      </c>
      <c r="C79" s="19" t="s">
        <v>102</v>
      </c>
      <c r="D79" s="28" t="s">
        <v>613</v>
      </c>
      <c r="E79" s="101">
        <v>21</v>
      </c>
      <c r="F79" s="104">
        <v>114</v>
      </c>
      <c r="G79" s="39" t="s">
        <v>717</v>
      </c>
      <c r="H79" s="40" t="s">
        <v>717</v>
      </c>
      <c r="I79" s="353">
        <v>23.05</v>
      </c>
      <c r="J79" s="214">
        <v>2.7765726681127982</v>
      </c>
      <c r="K79" s="425">
        <v>0.15</v>
      </c>
      <c r="L79" s="385">
        <v>0.16</v>
      </c>
      <c r="M79" s="214">
        <v>6.6666666666666652</v>
      </c>
      <c r="N79" s="352">
        <v>40485</v>
      </c>
      <c r="O79" s="26">
        <v>40487</v>
      </c>
      <c r="P79" s="27">
        <v>40497</v>
      </c>
      <c r="Q79" s="27" t="s">
        <v>449</v>
      </c>
      <c r="R79" s="435"/>
      <c r="S79" s="211">
        <v>0.64</v>
      </c>
      <c r="T79" s="221">
        <v>38.095238095238102</v>
      </c>
      <c r="U79" s="332">
        <v>-16.990311013662588</v>
      </c>
      <c r="V79" s="47">
        <v>13.7202380952381</v>
      </c>
      <c r="W79" s="333">
        <v>12</v>
      </c>
      <c r="X79" s="137">
        <v>1.68</v>
      </c>
      <c r="Y79" s="131" t="s">
        <v>762</v>
      </c>
      <c r="Z79" s="353">
        <v>2.5499999999999998</v>
      </c>
      <c r="AA79" s="132">
        <v>1.1299999999999999</v>
      </c>
      <c r="AB79" s="131" t="s">
        <v>762</v>
      </c>
      <c r="AC79" s="353" t="s">
        <v>762</v>
      </c>
      <c r="AD79" s="335" t="s">
        <v>664</v>
      </c>
      <c r="AE79" s="335" t="s">
        <v>664</v>
      </c>
      <c r="AF79" s="205">
        <v>560</v>
      </c>
      <c r="AG79" s="353">
        <v>15.98</v>
      </c>
      <c r="AH79" s="353">
        <v>24</v>
      </c>
      <c r="AI79" s="355">
        <v>44.242803504380475</v>
      </c>
      <c r="AJ79" s="356">
        <v>-3.9583333333333299</v>
      </c>
      <c r="AK79" s="357">
        <v>0.90087505112664101</v>
      </c>
      <c r="AL79" s="339">
        <v>3.389830508474589</v>
      </c>
      <c r="AM79" s="340">
        <v>2.8917615686794527</v>
      </c>
      <c r="AN79" s="340">
        <v>6.4893495569069426</v>
      </c>
      <c r="AO79" s="335">
        <v>7.203384696680537</v>
      </c>
      <c r="AP79" s="358"/>
      <c r="AQ79" s="402">
        <v>0.61</v>
      </c>
      <c r="AR79" s="427">
        <v>0.59</v>
      </c>
      <c r="AS79" s="360">
        <v>0.57999999999999996</v>
      </c>
      <c r="AT79" s="361">
        <v>0.56000000000000005</v>
      </c>
      <c r="AU79" s="360">
        <v>0.53454000000000002</v>
      </c>
      <c r="AV79" s="360">
        <v>0.44545000000000001</v>
      </c>
      <c r="AW79" s="360">
        <v>0.38181999999999999</v>
      </c>
      <c r="AX79" s="360">
        <v>0.33637</v>
      </c>
      <c r="AY79" s="361">
        <v>0.32728000000000002</v>
      </c>
      <c r="AZ79" s="360">
        <v>0.32338</v>
      </c>
      <c r="BA79" s="360">
        <v>0.30425999999999997</v>
      </c>
      <c r="BB79" s="362">
        <v>0.26384000000000002</v>
      </c>
      <c r="BC79" s="363">
        <v>3.389830508474589</v>
      </c>
      <c r="BD79" s="364">
        <v>1.7241379310344753</v>
      </c>
      <c r="BE79" s="364">
        <v>3.5714285714285587</v>
      </c>
      <c r="BF79" s="364">
        <v>4.7629737718412057</v>
      </c>
      <c r="BG79" s="364">
        <v>2</v>
      </c>
      <c r="BH79" s="364">
        <v>16.664920643235039</v>
      </c>
      <c r="BI79" s="364">
        <v>13.511906531498051</v>
      </c>
      <c r="BJ79" s="364">
        <v>2.7774382791493584</v>
      </c>
      <c r="BK79" s="364">
        <v>1.206011503494353</v>
      </c>
      <c r="BL79" s="364">
        <v>6.2840991257477219</v>
      </c>
      <c r="BM79" s="365">
        <v>15.3198908429351</v>
      </c>
      <c r="BN79" s="349">
        <v>8.1102397917125835</v>
      </c>
      <c r="BO79" s="349">
        <v>6.5367320301063119</v>
      </c>
    </row>
    <row r="80" spans="1:67">
      <c r="A80" s="20" t="s">
        <v>818</v>
      </c>
      <c r="B80" s="21" t="s">
        <v>473</v>
      </c>
      <c r="C80" s="19" t="s">
        <v>102</v>
      </c>
      <c r="D80" s="28" t="s">
        <v>613</v>
      </c>
      <c r="E80" s="101">
        <v>17</v>
      </c>
      <c r="F80" s="104">
        <v>148</v>
      </c>
      <c r="G80" s="39" t="s">
        <v>717</v>
      </c>
      <c r="H80" s="40" t="s">
        <v>717</v>
      </c>
      <c r="I80" s="124">
        <v>38.14</v>
      </c>
      <c r="J80" s="214">
        <v>2.6219192448872577</v>
      </c>
      <c r="K80" s="425">
        <v>0.23</v>
      </c>
      <c r="L80" s="385">
        <v>0.25</v>
      </c>
      <c r="M80" s="214">
        <v>8.6956521739130377</v>
      </c>
      <c r="N80" s="326">
        <v>40449</v>
      </c>
      <c r="O80" s="320">
        <v>40451</v>
      </c>
      <c r="P80" s="321">
        <v>40466</v>
      </c>
      <c r="Q80" s="27" t="s">
        <v>13</v>
      </c>
      <c r="R80" s="21"/>
      <c r="S80" s="211">
        <v>1</v>
      </c>
      <c r="T80" s="221">
        <v>35.460992907801426</v>
      </c>
      <c r="U80" s="332">
        <v>-12.971839562013841</v>
      </c>
      <c r="V80" s="47">
        <v>13.524822695035459</v>
      </c>
      <c r="W80" s="333">
        <v>12</v>
      </c>
      <c r="X80" s="137">
        <v>2.82</v>
      </c>
      <c r="Y80" s="131">
        <v>1.3</v>
      </c>
      <c r="Z80" s="353">
        <v>2.72</v>
      </c>
      <c r="AA80" s="132">
        <v>1.26</v>
      </c>
      <c r="AB80" s="131">
        <v>2.92</v>
      </c>
      <c r="AC80" s="124">
        <v>3.13</v>
      </c>
      <c r="AD80" s="335">
        <v>7.1917808219178037</v>
      </c>
      <c r="AE80" s="335">
        <v>10.047418335089569</v>
      </c>
      <c r="AF80" s="205">
        <v>587</v>
      </c>
      <c r="AG80" s="353">
        <v>34.869999999999997</v>
      </c>
      <c r="AH80" s="353">
        <v>44.67</v>
      </c>
      <c r="AI80" s="355">
        <v>9.3776885574992903</v>
      </c>
      <c r="AJ80" s="356">
        <v>-14.618312066263709</v>
      </c>
      <c r="AK80" s="357">
        <v>0.89111254352690805</v>
      </c>
      <c r="AL80" s="339">
        <v>5.6179775280898774</v>
      </c>
      <c r="AM80" s="340">
        <v>8.3008947425307955</v>
      </c>
      <c r="AN80" s="340">
        <v>10.13870657833646</v>
      </c>
      <c r="AO80" s="335">
        <v>11.377582609497082</v>
      </c>
      <c r="AP80" s="358"/>
      <c r="AQ80" s="402">
        <v>0.94</v>
      </c>
      <c r="AR80" s="427">
        <v>0.89</v>
      </c>
      <c r="AS80" s="360">
        <v>0.82</v>
      </c>
      <c r="AT80" s="360">
        <v>0.74</v>
      </c>
      <c r="AU80" s="360">
        <v>0.66</v>
      </c>
      <c r="AV80" s="360">
        <v>0.57999999999999996</v>
      </c>
      <c r="AW80" s="360">
        <v>0.51500000000000001</v>
      </c>
      <c r="AX80" s="360">
        <v>0.45500000000000002</v>
      </c>
      <c r="AY80" s="360">
        <v>0.38</v>
      </c>
      <c r="AZ80" s="360">
        <v>0.36</v>
      </c>
      <c r="BA80" s="360">
        <v>0.32</v>
      </c>
      <c r="BB80" s="366">
        <v>0.25</v>
      </c>
      <c r="BC80" s="363">
        <v>5.6179775280898774</v>
      </c>
      <c r="BD80" s="364">
        <v>8.5365853658536661</v>
      </c>
      <c r="BE80" s="364">
        <v>10.810810810810811</v>
      </c>
      <c r="BF80" s="364">
        <v>12.121212121212107</v>
      </c>
      <c r="BG80" s="364">
        <v>13.793103448275867</v>
      </c>
      <c r="BH80" s="364">
        <v>12.621359223300969</v>
      </c>
      <c r="BI80" s="364">
        <v>13.186813186813177</v>
      </c>
      <c r="BJ80" s="364">
        <v>19.736842105263158</v>
      </c>
      <c r="BK80" s="364">
        <v>5.5555555555555562</v>
      </c>
      <c r="BL80" s="364">
        <v>12.5</v>
      </c>
      <c r="BM80" s="365">
        <v>28</v>
      </c>
      <c r="BN80" s="349">
        <v>12.952750849561383</v>
      </c>
      <c r="BO80" s="349">
        <v>6.0814072969962849</v>
      </c>
    </row>
    <row r="81" spans="1:67">
      <c r="A81" s="29" t="s">
        <v>304</v>
      </c>
      <c r="B81" s="31" t="s">
        <v>305</v>
      </c>
      <c r="C81" s="19" t="s">
        <v>102</v>
      </c>
      <c r="D81" s="36" t="s">
        <v>613</v>
      </c>
      <c r="E81" s="102">
        <v>13</v>
      </c>
      <c r="F81" s="104">
        <v>200</v>
      </c>
      <c r="G81" s="41" t="s">
        <v>717</v>
      </c>
      <c r="H81" s="43" t="s">
        <v>717</v>
      </c>
      <c r="I81" s="173">
        <v>51.95</v>
      </c>
      <c r="J81" s="294">
        <v>1.4629451395572672</v>
      </c>
      <c r="K81" s="421">
        <v>0.18</v>
      </c>
      <c r="L81" s="406">
        <v>0.19</v>
      </c>
      <c r="M81" s="215">
        <v>5.5555555555555562</v>
      </c>
      <c r="N81" s="44">
        <v>40737</v>
      </c>
      <c r="O81" s="45">
        <v>40739</v>
      </c>
      <c r="P81" s="35">
        <v>40746</v>
      </c>
      <c r="Q81" s="35" t="s">
        <v>14</v>
      </c>
      <c r="R81" s="434" t="s">
        <v>368</v>
      </c>
      <c r="S81" s="171">
        <v>0.76</v>
      </c>
      <c r="T81" s="221">
        <v>12.794612794612789</v>
      </c>
      <c r="U81" s="332">
        <v>-6.0663446233433227</v>
      </c>
      <c r="V81" s="47">
        <v>8.7457912457912457</v>
      </c>
      <c r="W81" s="369">
        <v>12</v>
      </c>
      <c r="X81" s="137">
        <v>5.94</v>
      </c>
      <c r="Y81" s="131">
        <v>1.93</v>
      </c>
      <c r="Z81" s="124">
        <v>5.0999999999999996</v>
      </c>
      <c r="AA81" s="132">
        <v>2.27</v>
      </c>
      <c r="AB81" s="131">
        <v>5.47</v>
      </c>
      <c r="AC81" s="353">
        <v>3.56</v>
      </c>
      <c r="AD81" s="335">
        <v>-34.917733089579507</v>
      </c>
      <c r="AE81" s="335">
        <v>4.920858948006555</v>
      </c>
      <c r="AF81" s="205">
        <v>889</v>
      </c>
      <c r="AG81" s="124">
        <v>34.75</v>
      </c>
      <c r="AH81" s="124">
        <v>55.42</v>
      </c>
      <c r="AI81" s="355">
        <v>49.496402877697847</v>
      </c>
      <c r="AJ81" s="356">
        <v>-6.2612775171418233</v>
      </c>
      <c r="AK81" s="374">
        <v>0.53313506829560098</v>
      </c>
      <c r="AL81" s="339">
        <v>15.384615384615369</v>
      </c>
      <c r="AM81" s="437">
        <v>11.744870942148067</v>
      </c>
      <c r="AN81" s="437">
        <v>10.151370567009611</v>
      </c>
      <c r="AO81" s="335">
        <v>19.040898208896493</v>
      </c>
      <c r="AP81" s="375"/>
      <c r="AQ81" s="367">
        <v>0.6</v>
      </c>
      <c r="AR81" s="378">
        <v>0.52</v>
      </c>
      <c r="AS81" s="378">
        <v>0.5</v>
      </c>
      <c r="AT81" s="378">
        <v>0.43</v>
      </c>
      <c r="AU81" s="377">
        <v>0.4</v>
      </c>
      <c r="AV81" s="378">
        <v>0.37</v>
      </c>
      <c r="AW81" s="378">
        <v>0.3</v>
      </c>
      <c r="AX81" s="378">
        <v>0.23</v>
      </c>
      <c r="AY81" s="378">
        <v>0.155</v>
      </c>
      <c r="AZ81" s="378">
        <v>0.115</v>
      </c>
      <c r="BA81" s="378">
        <v>0.105</v>
      </c>
      <c r="BB81" s="398">
        <v>0.1</v>
      </c>
      <c r="BC81" s="363">
        <v>15.384615384615369</v>
      </c>
      <c r="BD81" s="445">
        <v>4.0000000000000044</v>
      </c>
      <c r="BE81" s="445">
        <v>16.279069767441872</v>
      </c>
      <c r="BF81" s="445">
        <v>7.4999999999999956</v>
      </c>
      <c r="BG81" s="445">
        <v>8.1081081081081123</v>
      </c>
      <c r="BH81" s="445">
        <v>23.333333333333332</v>
      </c>
      <c r="BI81" s="445">
        <v>30.434782608695627</v>
      </c>
      <c r="BJ81" s="445">
        <v>48.387096774193537</v>
      </c>
      <c r="BK81" s="445">
        <v>34.782608695652165</v>
      </c>
      <c r="BL81" s="445">
        <v>9.5238095238095344</v>
      </c>
      <c r="BM81" s="365">
        <v>4.9999999999999822</v>
      </c>
      <c r="BN81" s="349">
        <v>18.430311290531776</v>
      </c>
      <c r="BO81" s="349">
        <v>13.620873653172108</v>
      </c>
    </row>
    <row r="82" spans="1:67">
      <c r="A82" s="10" t="s">
        <v>549</v>
      </c>
      <c r="B82" s="11" t="s">
        <v>550</v>
      </c>
      <c r="C82" s="19" t="s">
        <v>102</v>
      </c>
      <c r="D82" s="19" t="s">
        <v>613</v>
      </c>
      <c r="E82" s="100">
        <v>19</v>
      </c>
      <c r="F82" s="104">
        <v>132</v>
      </c>
      <c r="G82" s="37" t="s">
        <v>660</v>
      </c>
      <c r="H82" s="38" t="s">
        <v>660</v>
      </c>
      <c r="I82" s="147">
        <v>25.16</v>
      </c>
      <c r="J82" s="213">
        <v>4.1335453100158981</v>
      </c>
      <c r="K82" s="331">
        <v>0.24</v>
      </c>
      <c r="L82" s="400">
        <v>0.26</v>
      </c>
      <c r="M82" s="213">
        <v>8.3333333333333499</v>
      </c>
      <c r="N82" s="16">
        <v>40799</v>
      </c>
      <c r="O82" s="17">
        <v>40801</v>
      </c>
      <c r="P82" s="18">
        <v>40823</v>
      </c>
      <c r="Q82" s="17" t="s">
        <v>398</v>
      </c>
      <c r="R82" s="11"/>
      <c r="S82" s="211">
        <v>1.04</v>
      </c>
      <c r="T82" s="222">
        <v>53.333333333333343</v>
      </c>
      <c r="U82" s="380">
        <v>-12.997101924681418</v>
      </c>
      <c r="V82" s="46">
        <v>12.902564102564099</v>
      </c>
      <c r="W82" s="333">
        <v>12</v>
      </c>
      <c r="X82" s="145">
        <v>1.95</v>
      </c>
      <c r="Y82" s="146">
        <v>1.23</v>
      </c>
      <c r="Z82" s="147">
        <v>3.4</v>
      </c>
      <c r="AA82" s="148">
        <v>1.32</v>
      </c>
      <c r="AB82" s="146">
        <v>2</v>
      </c>
      <c r="AC82" s="147">
        <v>2.09</v>
      </c>
      <c r="AD82" s="334">
        <v>4.4999999999999929</v>
      </c>
      <c r="AE82" s="381">
        <v>10.22764227642277</v>
      </c>
      <c r="AF82" s="277">
        <v>926</v>
      </c>
      <c r="AG82" s="147">
        <v>21.76</v>
      </c>
      <c r="AH82" s="147">
        <v>28.95</v>
      </c>
      <c r="AI82" s="336">
        <v>15.624999999999991</v>
      </c>
      <c r="AJ82" s="337">
        <v>-13.091537132987913</v>
      </c>
      <c r="AK82" s="357">
        <v>0.77919644671908805</v>
      </c>
      <c r="AL82" s="382">
        <v>4.5454545454545405</v>
      </c>
      <c r="AM82" s="383">
        <v>4.3360208111505649</v>
      </c>
      <c r="AN82" s="383">
        <v>4.7352788793546319</v>
      </c>
      <c r="AO82" s="334">
        <v>6.0771309973154599</v>
      </c>
      <c r="AP82" s="358"/>
      <c r="AQ82" s="402">
        <v>0.92</v>
      </c>
      <c r="AR82" s="442">
        <v>0.88</v>
      </c>
      <c r="AS82" s="427">
        <v>0.85</v>
      </c>
      <c r="AT82" s="427">
        <v>0.81</v>
      </c>
      <c r="AU82" s="427">
        <v>0.77</v>
      </c>
      <c r="AV82" s="427">
        <v>0.73</v>
      </c>
      <c r="AW82" s="427">
        <v>0.66</v>
      </c>
      <c r="AX82" s="427">
        <v>0.59499999999999997</v>
      </c>
      <c r="AY82" s="427">
        <v>0.55000000000000004</v>
      </c>
      <c r="AZ82" s="442">
        <v>0.54</v>
      </c>
      <c r="BA82" s="427">
        <v>0.51</v>
      </c>
      <c r="BB82" s="366">
        <v>0.47</v>
      </c>
      <c r="BC82" s="346">
        <v>4.5454545454545405</v>
      </c>
      <c r="BD82" s="347">
        <v>3.5294117647058925</v>
      </c>
      <c r="BE82" s="347">
        <v>4.9382716049382704</v>
      </c>
      <c r="BF82" s="347">
        <v>5.1948051948051965</v>
      </c>
      <c r="BG82" s="347">
        <v>5.4794520547945202</v>
      </c>
      <c r="BH82" s="347">
        <v>10.6060606060606</v>
      </c>
      <c r="BI82" s="347">
        <v>10.924369747899167</v>
      </c>
      <c r="BJ82" s="347">
        <v>8.1818181818181799</v>
      </c>
      <c r="BK82" s="347">
        <v>1.8518518518518601</v>
      </c>
      <c r="BL82" s="347">
        <v>5.882352941176471</v>
      </c>
      <c r="BM82" s="348">
        <v>8.5106382978723527</v>
      </c>
      <c r="BN82" s="350">
        <v>6.331316981034278</v>
      </c>
      <c r="BO82" s="350">
        <v>2.7437271468577049</v>
      </c>
    </row>
    <row r="83" spans="1:67">
      <c r="A83" s="20" t="s">
        <v>138</v>
      </c>
      <c r="B83" s="21" t="s">
        <v>139</v>
      </c>
      <c r="C83" s="28" t="s">
        <v>102</v>
      </c>
      <c r="D83" s="28" t="s">
        <v>613</v>
      </c>
      <c r="E83" s="101">
        <v>37</v>
      </c>
      <c r="F83" s="104">
        <v>56</v>
      </c>
      <c r="G83" s="59" t="s">
        <v>660</v>
      </c>
      <c r="H83" s="51" t="s">
        <v>660</v>
      </c>
      <c r="I83" s="124">
        <v>23.86</v>
      </c>
      <c r="J83" s="214">
        <f>(S83/I83)*100</f>
        <v>5.0293378038558254</v>
      </c>
      <c r="K83" s="23">
        <v>0.28999999999999998</v>
      </c>
      <c r="L83" s="107">
        <v>0.3</v>
      </c>
      <c r="M83" s="24">
        <f>((L83/K83)-1)*100</f>
        <v>3.4482758620689724</v>
      </c>
      <c r="N83" s="62">
        <v>40156</v>
      </c>
      <c r="O83" s="63">
        <v>40158</v>
      </c>
      <c r="P83" s="64">
        <v>40182</v>
      </c>
      <c r="Q83" s="26" t="s">
        <v>11</v>
      </c>
      <c r="R83" s="21"/>
      <c r="S83" s="211">
        <f>L83*4</f>
        <v>1.2</v>
      </c>
      <c r="T83" s="221">
        <f>S83/X83*100</f>
        <v>72.727272727272734</v>
      </c>
      <c r="U83" s="288">
        <f>(I83/SQRT(22.5*X83*(I83/AA83))-1)*100</f>
        <v>-8.9464581976764883</v>
      </c>
      <c r="V83" s="47">
        <f>I83/X83</f>
        <v>14.460606060606061</v>
      </c>
      <c r="W83" s="266">
        <v>12</v>
      </c>
      <c r="X83" s="137">
        <v>1.65</v>
      </c>
      <c r="Y83" s="131">
        <v>1.88</v>
      </c>
      <c r="Z83" s="124">
        <v>3.79</v>
      </c>
      <c r="AA83" s="132">
        <v>1.29</v>
      </c>
      <c r="AB83" s="131">
        <v>1.63</v>
      </c>
      <c r="AC83" s="124">
        <v>1.84</v>
      </c>
      <c r="AD83" s="229">
        <f>(AC83/AB83-1)*100</f>
        <v>12.8834355828221</v>
      </c>
      <c r="AE83" s="309">
        <f>(I83/AB83)/Y83</f>
        <v>7.7861897924552936</v>
      </c>
      <c r="AF83" s="269">
        <v>1040</v>
      </c>
      <c r="AG83" s="124">
        <v>22.09</v>
      </c>
      <c r="AH83" s="124">
        <v>30.84</v>
      </c>
      <c r="AI83" s="181">
        <f>((I83-AG83)/AG83)*100</f>
        <v>8.0126754187415106</v>
      </c>
      <c r="AJ83" s="149">
        <f>((I83-AH83)/AH83)*100</f>
        <v>-22.632944228274969</v>
      </c>
      <c r="AK83" s="236">
        <f>AN83/AO83</f>
        <v>0.7995784536758398</v>
      </c>
      <c r="AL83" s="226">
        <f>((AQ83/AR83)^(1/1)-1)*100</f>
        <v>3.4482758620689724</v>
      </c>
      <c r="AM83" s="227">
        <f>((AQ83/AT83)^(1/3)-1)*100</f>
        <v>2.3264108093813185</v>
      </c>
      <c r="AN83" s="227">
        <f>((AQ83/AV83)^(1/5)-1)*100</f>
        <v>2.9033661071187877</v>
      </c>
      <c r="AO83" s="229">
        <f>((AQ83/BA83)^(1/10)-1)*100</f>
        <v>3.6311209910314224</v>
      </c>
      <c r="AP83" s="217"/>
      <c r="AQ83" s="107">
        <v>1.2</v>
      </c>
      <c r="AR83" s="188">
        <v>1.1599999999999999</v>
      </c>
      <c r="AS83" s="428">
        <v>1.1599999999999999</v>
      </c>
      <c r="AT83" s="428">
        <v>1.1200000000000001</v>
      </c>
      <c r="AU83" s="428">
        <v>1.08</v>
      </c>
      <c r="AV83" s="444">
        <v>1.04</v>
      </c>
      <c r="AW83" s="428">
        <v>1.01</v>
      </c>
      <c r="AX83" s="428">
        <v>1</v>
      </c>
      <c r="AY83" s="428">
        <v>0.93</v>
      </c>
      <c r="AZ83" s="428">
        <v>0.89</v>
      </c>
      <c r="BA83" s="428">
        <v>0.84</v>
      </c>
      <c r="BB83" s="92">
        <v>0.81</v>
      </c>
      <c r="BC83" s="204">
        <f t="shared" ref="BC83:BM83" si="31">((AQ83/AR83)-1)*100</f>
        <v>3.4482758620689724</v>
      </c>
      <c r="BD83" s="283">
        <f t="shared" si="31"/>
        <v>0</v>
      </c>
      <c r="BE83" s="283">
        <f t="shared" si="31"/>
        <v>3.5714285714285587</v>
      </c>
      <c r="BF83" s="283">
        <f t="shared" si="31"/>
        <v>3.7037037037036979</v>
      </c>
      <c r="BG83" s="283">
        <f t="shared" si="31"/>
        <v>3.8461538461538547</v>
      </c>
      <c r="BH83" s="283">
        <f t="shared" si="31"/>
        <v>2.9702970297029729</v>
      </c>
      <c r="BI83" s="283">
        <f t="shared" si="31"/>
        <v>1.0000000000000009</v>
      </c>
      <c r="BJ83" s="283">
        <f t="shared" si="31"/>
        <v>7.5268817204301008</v>
      </c>
      <c r="BK83" s="283">
        <f t="shared" si="31"/>
        <v>4.4943820224719211</v>
      </c>
      <c r="BL83" s="283">
        <f t="shared" si="31"/>
        <v>5.9523809523809534</v>
      </c>
      <c r="BM83" s="165">
        <f t="shared" si="31"/>
        <v>3.7037037037036979</v>
      </c>
      <c r="BN83" s="312">
        <f>AVERAGE(BC83:BM83)</f>
        <v>3.656109764731339</v>
      </c>
      <c r="BO83" s="312">
        <f>SQRT(AVERAGE((BC83-$BN83)^2,(BD83-$BN83)^2,(BE83-$BN83)^2,(BF83-$BN83)^2,(BG83-$BN83)^2,(BH83-$BN83)^2,(BI83-$BN83)^2,(BJ83-$BN83)^2,(BK83-$BN83)^2,(BL83-$BN83)^2,(BM83-$BN83)^2))</f>
        <v>1.9526636128510106</v>
      </c>
    </row>
    <row r="84" spans="1:67">
      <c r="A84" s="20" t="s">
        <v>729</v>
      </c>
      <c r="B84" s="21" t="s">
        <v>730</v>
      </c>
      <c r="C84" s="28" t="s">
        <v>102</v>
      </c>
      <c r="D84" s="28" t="s">
        <v>613</v>
      </c>
      <c r="E84" s="101">
        <v>19</v>
      </c>
      <c r="F84" s="104">
        <v>121</v>
      </c>
      <c r="G84" s="39" t="s">
        <v>660</v>
      </c>
      <c r="H84" s="40" t="s">
        <v>796</v>
      </c>
      <c r="I84" s="124">
        <v>46.93</v>
      </c>
      <c r="J84" s="214">
        <v>3.0683997443000215</v>
      </c>
      <c r="K84" s="425">
        <v>0.35</v>
      </c>
      <c r="L84" s="385">
        <v>0.36</v>
      </c>
      <c r="M84" s="214">
        <v>2.8571428571428688</v>
      </c>
      <c r="N84" s="62">
        <v>40213</v>
      </c>
      <c r="O84" s="63">
        <v>40211</v>
      </c>
      <c r="P84" s="64">
        <v>40222</v>
      </c>
      <c r="Q84" s="26" t="s">
        <v>248</v>
      </c>
      <c r="R84" s="21"/>
      <c r="S84" s="211">
        <v>1.44</v>
      </c>
      <c r="T84" s="221">
        <v>46.006389776357828</v>
      </c>
      <c r="U84" s="332">
        <v>27.513674988975879</v>
      </c>
      <c r="V84" s="47">
        <v>14.99361022364217</v>
      </c>
      <c r="W84" s="333">
        <v>12</v>
      </c>
      <c r="X84" s="137">
        <v>3.13</v>
      </c>
      <c r="Y84" s="131">
        <v>3.49</v>
      </c>
      <c r="Z84" s="124">
        <v>5.28</v>
      </c>
      <c r="AA84" s="132">
        <v>2.44</v>
      </c>
      <c r="AB84" s="131">
        <v>3.13</v>
      </c>
      <c r="AC84" s="124">
        <v>3.39</v>
      </c>
      <c r="AD84" s="335">
        <v>8.3067092651757175</v>
      </c>
      <c r="AE84" s="386">
        <v>4.2961633878630874</v>
      </c>
      <c r="AF84" s="354">
        <v>1340</v>
      </c>
      <c r="AG84" s="124">
        <v>45.6</v>
      </c>
      <c r="AH84" s="124">
        <v>56.96</v>
      </c>
      <c r="AI84" s="355">
        <v>2.9166666666666625</v>
      </c>
      <c r="AJ84" s="356">
        <v>-17.608848314606742</v>
      </c>
      <c r="AK84" s="357">
        <v>0.48974233939041001</v>
      </c>
      <c r="AL84" s="339">
        <v>2.1276595744680771</v>
      </c>
      <c r="AM84" s="340">
        <v>1.9235467531193207</v>
      </c>
      <c r="AN84" s="340">
        <v>3.3714319300504276</v>
      </c>
      <c r="AO84" s="335">
        <v>6.8840932443106748</v>
      </c>
      <c r="AP84" s="358"/>
      <c r="AQ84" s="402">
        <v>1.44</v>
      </c>
      <c r="AR84" s="427">
        <v>1.41</v>
      </c>
      <c r="AS84" s="427">
        <v>1.39</v>
      </c>
      <c r="AT84" s="442">
        <v>1.36</v>
      </c>
      <c r="AU84" s="427">
        <v>1.3</v>
      </c>
      <c r="AV84" s="427">
        <v>1.22</v>
      </c>
      <c r="AW84" s="427">
        <v>1.1000000000000001</v>
      </c>
      <c r="AX84" s="427">
        <v>1</v>
      </c>
      <c r="AY84" s="427">
        <v>0.9</v>
      </c>
      <c r="AZ84" s="427">
        <v>0.82</v>
      </c>
      <c r="BA84" s="427">
        <v>0.74</v>
      </c>
      <c r="BB84" s="366">
        <v>0.66</v>
      </c>
      <c r="BC84" s="363">
        <v>2.1276595744680771</v>
      </c>
      <c r="BD84" s="445">
        <v>1.4388489208633</v>
      </c>
      <c r="BE84" s="445">
        <v>2.2058823529411691</v>
      </c>
      <c r="BF84" s="445">
        <v>4.6153846153846212</v>
      </c>
      <c r="BG84" s="445">
        <v>6.5573770491803351</v>
      </c>
      <c r="BH84" s="445">
        <v>10.909090909090891</v>
      </c>
      <c r="BI84" s="445">
        <v>10.000000000000011</v>
      </c>
      <c r="BJ84" s="445">
        <v>11.111111111111116</v>
      </c>
      <c r="BK84" s="445">
        <v>9.7560975609756202</v>
      </c>
      <c r="BL84" s="445">
        <v>10.810810810810811</v>
      </c>
      <c r="BM84" s="365">
        <v>12.121212121212107</v>
      </c>
      <c r="BN84" s="349">
        <v>7.4230431841852784</v>
      </c>
      <c r="BO84" s="349">
        <v>3.9438184539281682</v>
      </c>
    </row>
    <row r="85" spans="1:67">
      <c r="A85" s="20" t="s">
        <v>34</v>
      </c>
      <c r="B85" s="21" t="s">
        <v>35</v>
      </c>
      <c r="C85" s="28" t="s">
        <v>102</v>
      </c>
      <c r="D85" s="28" t="s">
        <v>613</v>
      </c>
      <c r="E85" s="101">
        <v>20</v>
      </c>
      <c r="F85" s="104">
        <v>117</v>
      </c>
      <c r="G85" s="39" t="s">
        <v>660</v>
      </c>
      <c r="H85" s="40" t="s">
        <v>660</v>
      </c>
      <c r="I85" s="353">
        <v>41.5</v>
      </c>
      <c r="J85" s="294">
        <v>1.8795180722891569</v>
      </c>
      <c r="K85" s="425">
        <v>0.185</v>
      </c>
      <c r="L85" s="385">
        <v>0.19500000000000001</v>
      </c>
      <c r="M85" s="214">
        <v>5.4054054054054168</v>
      </c>
      <c r="N85" s="352">
        <v>40520</v>
      </c>
      <c r="O85" s="26">
        <v>40522</v>
      </c>
      <c r="P85" s="27">
        <v>40542</v>
      </c>
      <c r="Q85" s="26" t="s">
        <v>11</v>
      </c>
      <c r="R85" s="21"/>
      <c r="S85" s="211">
        <v>0.78</v>
      </c>
      <c r="T85" s="221">
        <v>32.911392405063282</v>
      </c>
      <c r="U85" s="332">
        <v>9.8308805208574999</v>
      </c>
      <c r="V85" s="47">
        <v>17.510548523206751</v>
      </c>
      <c r="W85" s="333">
        <v>12</v>
      </c>
      <c r="X85" s="137">
        <v>2.37</v>
      </c>
      <c r="Y85" s="131">
        <v>2.74</v>
      </c>
      <c r="Z85" s="353">
        <v>2.5099999999999998</v>
      </c>
      <c r="AA85" s="132">
        <v>1.55</v>
      </c>
      <c r="AB85" s="131">
        <v>2.61</v>
      </c>
      <c r="AC85" s="353">
        <v>2.82</v>
      </c>
      <c r="AD85" s="335">
        <v>8.045977011494255</v>
      </c>
      <c r="AE85" s="386">
        <v>5.8030595407892145</v>
      </c>
      <c r="AF85" s="354">
        <v>1680</v>
      </c>
      <c r="AG85" s="353">
        <v>31.77</v>
      </c>
      <c r="AH85" s="353">
        <v>45.81</v>
      </c>
      <c r="AI85" s="355">
        <v>30.6263770853006</v>
      </c>
      <c r="AJ85" s="356">
        <v>-9.4084261078367213</v>
      </c>
      <c r="AK85" s="357">
        <v>1.5421503090359721</v>
      </c>
      <c r="AL85" s="339">
        <v>5.7142857142857153</v>
      </c>
      <c r="AM85" s="340">
        <v>10.396764017603722</v>
      </c>
      <c r="AN85" s="340">
        <v>10.95728171731842</v>
      </c>
      <c r="AO85" s="335">
        <v>7.1051969792542682</v>
      </c>
      <c r="AP85" s="358"/>
      <c r="AQ85" s="402">
        <v>0.74</v>
      </c>
      <c r="AR85" s="427">
        <v>0.7</v>
      </c>
      <c r="AS85" s="360">
        <v>0.63</v>
      </c>
      <c r="AT85" s="360">
        <v>0.55000000000000004</v>
      </c>
      <c r="AU85" s="360">
        <v>0.51</v>
      </c>
      <c r="AV85" s="360">
        <v>0.44</v>
      </c>
      <c r="AW85" s="360">
        <v>0.42</v>
      </c>
      <c r="AX85" s="360">
        <v>0.4</v>
      </c>
      <c r="AY85" s="360">
        <v>0.39529999999999998</v>
      </c>
      <c r="AZ85" s="361">
        <v>0.38119999999999998</v>
      </c>
      <c r="BA85" s="360">
        <v>0.3725</v>
      </c>
      <c r="BB85" s="362">
        <v>0.34639999999999999</v>
      </c>
      <c r="BC85" s="363">
        <v>5.7142857142857153</v>
      </c>
      <c r="BD85" s="445">
        <v>11.111111111111088</v>
      </c>
      <c r="BE85" s="445">
        <v>14.545454545454531</v>
      </c>
      <c r="BF85" s="445">
        <v>7.8431372549019764</v>
      </c>
      <c r="BG85" s="445">
        <v>15.909090909090921</v>
      </c>
      <c r="BH85" s="445">
        <v>4.7619047619047672</v>
      </c>
      <c r="BI85" s="445">
        <v>4.9999999999999822</v>
      </c>
      <c r="BJ85" s="445">
        <v>1.188970402226164</v>
      </c>
      <c r="BK85" s="445">
        <v>3.6988457502623366</v>
      </c>
      <c r="BL85" s="445">
        <v>2.3355704697986641</v>
      </c>
      <c r="BM85" s="365">
        <v>7.5346420323325596</v>
      </c>
      <c r="BN85" s="349">
        <v>7.2402739046698832</v>
      </c>
      <c r="BO85" s="349">
        <v>4.579136618815455</v>
      </c>
    </row>
    <row r="86" spans="1:67">
      <c r="A86" s="29" t="s">
        <v>28</v>
      </c>
      <c r="B86" s="31" t="s">
        <v>29</v>
      </c>
      <c r="C86" s="28" t="s">
        <v>102</v>
      </c>
      <c r="D86" s="36" t="s">
        <v>613</v>
      </c>
      <c r="E86" s="102">
        <v>13</v>
      </c>
      <c r="F86" s="104">
        <v>192</v>
      </c>
      <c r="G86" s="41" t="s">
        <v>660</v>
      </c>
      <c r="H86" s="43" t="s">
        <v>660</v>
      </c>
      <c r="I86" s="173">
        <v>41.53</v>
      </c>
      <c r="J86" s="295">
        <v>1.6855285335901751</v>
      </c>
      <c r="K86" s="421">
        <v>0.155</v>
      </c>
      <c r="L86" s="406">
        <v>0.17499999999999999</v>
      </c>
      <c r="M86" s="215">
        <v>12.9032258064516</v>
      </c>
      <c r="N86" s="44">
        <v>40527</v>
      </c>
      <c r="O86" s="45">
        <v>40529</v>
      </c>
      <c r="P86" s="35">
        <v>40543</v>
      </c>
      <c r="Q86" s="45" t="s">
        <v>10</v>
      </c>
      <c r="R86" s="31"/>
      <c r="S86" s="171">
        <v>0.7</v>
      </c>
      <c r="T86" s="287">
        <v>24.475524475524466</v>
      </c>
      <c r="U86" s="388">
        <v>-8.4036082048043159</v>
      </c>
      <c r="V86" s="48">
        <v>14.520979020979018</v>
      </c>
      <c r="W86" s="369">
        <v>12</v>
      </c>
      <c r="X86" s="138">
        <v>2.86</v>
      </c>
      <c r="Y86" s="133">
        <v>1.55</v>
      </c>
      <c r="Z86" s="125">
        <v>5.29</v>
      </c>
      <c r="AA86" s="134">
        <v>1.3</v>
      </c>
      <c r="AB86" s="133">
        <v>3.01</v>
      </c>
      <c r="AC86" s="125">
        <v>3.2</v>
      </c>
      <c r="AD86" s="370">
        <v>6.3122923588039948</v>
      </c>
      <c r="AE86" s="389">
        <v>8.9015110920587297</v>
      </c>
      <c r="AF86" s="371">
        <v>1950</v>
      </c>
      <c r="AG86" s="125">
        <v>28.27</v>
      </c>
      <c r="AH86" s="125">
        <v>46.87</v>
      </c>
      <c r="AI86" s="372">
        <v>46.904846126636009</v>
      </c>
      <c r="AJ86" s="373">
        <v>-11.393215276296131</v>
      </c>
      <c r="AK86" s="357">
        <v>0.92669928514890099</v>
      </c>
      <c r="AL86" s="390">
        <v>12.727272727272716</v>
      </c>
      <c r="AM86" s="391">
        <v>11.27383564427249</v>
      </c>
      <c r="AN86" s="391">
        <v>13.442437615833922</v>
      </c>
      <c r="AO86" s="370">
        <v>14.505717044633331</v>
      </c>
      <c r="AP86" s="358"/>
      <c r="AQ86" s="402">
        <v>0.62</v>
      </c>
      <c r="AR86" s="427">
        <v>0.55000000000000004</v>
      </c>
      <c r="AS86" s="427">
        <v>0.5</v>
      </c>
      <c r="AT86" s="427">
        <v>0.45</v>
      </c>
      <c r="AU86" s="427">
        <v>0.4</v>
      </c>
      <c r="AV86" s="427">
        <v>0.33</v>
      </c>
      <c r="AW86" s="427">
        <v>0.28749999999999998</v>
      </c>
      <c r="AX86" s="427">
        <v>0.24249999999999999</v>
      </c>
      <c r="AY86" s="427">
        <v>0.23499999999999999</v>
      </c>
      <c r="AZ86" s="427">
        <v>0.19</v>
      </c>
      <c r="BA86" s="427">
        <v>0.16</v>
      </c>
      <c r="BB86" s="366">
        <v>2.5000000000000001E-2</v>
      </c>
      <c r="BC86" s="392">
        <v>12.727272727272716</v>
      </c>
      <c r="BD86" s="393">
        <v>10.000000000000011</v>
      </c>
      <c r="BE86" s="393">
        <v>11.111111111111116</v>
      </c>
      <c r="BF86" s="393">
        <v>12.5</v>
      </c>
      <c r="BG86" s="393">
        <v>21.212121212121204</v>
      </c>
      <c r="BH86" s="393">
        <v>14.782608695652179</v>
      </c>
      <c r="BI86" s="393">
        <v>18.556701030927833</v>
      </c>
      <c r="BJ86" s="393">
        <v>3.1914893617021272</v>
      </c>
      <c r="BK86" s="393">
        <v>23.68421052631577</v>
      </c>
      <c r="BL86" s="393">
        <v>18.75</v>
      </c>
      <c r="BM86" s="394">
        <v>540</v>
      </c>
      <c r="BN86" s="395">
        <v>62.410501333191178</v>
      </c>
      <c r="BO86" s="395">
        <v>151.12650736442131</v>
      </c>
    </row>
    <row r="87" spans="1:67">
      <c r="A87" s="10" t="s">
        <v>551</v>
      </c>
      <c r="B87" s="11" t="s">
        <v>552</v>
      </c>
      <c r="C87" s="28" t="s">
        <v>102</v>
      </c>
      <c r="D87" s="19" t="s">
        <v>613</v>
      </c>
      <c r="E87" s="100">
        <v>18</v>
      </c>
      <c r="F87" s="104">
        <v>143</v>
      </c>
      <c r="G87" s="37" t="s">
        <v>717</v>
      </c>
      <c r="H87" s="38" t="s">
        <v>717</v>
      </c>
      <c r="I87" s="147">
        <v>53.88</v>
      </c>
      <c r="J87" s="214">
        <v>3.4149962880475129</v>
      </c>
      <c r="K87" s="418">
        <v>0.45</v>
      </c>
      <c r="L87" s="400">
        <v>0.46</v>
      </c>
      <c r="M87" s="213">
        <v>2.2222222222222143</v>
      </c>
      <c r="N87" s="16">
        <v>40690</v>
      </c>
      <c r="O87" s="17">
        <v>40695</v>
      </c>
      <c r="P87" s="18">
        <v>40709</v>
      </c>
      <c r="Q87" s="27" t="s">
        <v>8</v>
      </c>
      <c r="R87" s="11"/>
      <c r="S87" s="211">
        <v>1.84</v>
      </c>
      <c r="T87" s="221">
        <v>52.571428571428562</v>
      </c>
      <c r="U87" s="332">
        <v>3.972157445200319</v>
      </c>
      <c r="V87" s="47">
        <v>15.394285714285711</v>
      </c>
      <c r="W87" s="333">
        <v>12</v>
      </c>
      <c r="X87" s="137">
        <v>3.5</v>
      </c>
      <c r="Y87" s="131">
        <v>1.94</v>
      </c>
      <c r="Z87" s="353">
        <v>4.0999999999999996</v>
      </c>
      <c r="AA87" s="132">
        <v>1.58</v>
      </c>
      <c r="AB87" s="131">
        <v>3.49</v>
      </c>
      <c r="AC87" s="353">
        <v>3.81</v>
      </c>
      <c r="AD87" s="335">
        <v>9.169054441260748</v>
      </c>
      <c r="AE87" s="335">
        <v>7.9579357811715363</v>
      </c>
      <c r="AF87" s="354">
        <v>3300</v>
      </c>
      <c r="AG87" s="353">
        <v>50.65</v>
      </c>
      <c r="AH87" s="353">
        <v>62.59</v>
      </c>
      <c r="AI87" s="355">
        <v>6.3770977295162945</v>
      </c>
      <c r="AJ87" s="356">
        <v>-13.915961016136761</v>
      </c>
      <c r="AK87" s="338">
        <v>0.99599784845358597</v>
      </c>
      <c r="AL87" s="339">
        <v>4.0935672514619936</v>
      </c>
      <c r="AM87" s="340">
        <v>4.9461297617438458</v>
      </c>
      <c r="AN87" s="340">
        <v>8.8475894089914409</v>
      </c>
      <c r="AO87" s="335">
        <v>8.8831410858250859</v>
      </c>
      <c r="AP87" s="341"/>
      <c r="AQ87" s="409">
        <v>1.78</v>
      </c>
      <c r="AR87" s="343">
        <v>1.71</v>
      </c>
      <c r="AS87" s="343">
        <v>1.66</v>
      </c>
      <c r="AT87" s="343">
        <v>1.54</v>
      </c>
      <c r="AU87" s="343">
        <v>1.32</v>
      </c>
      <c r="AV87" s="343">
        <v>1.165</v>
      </c>
      <c r="AW87" s="343">
        <v>1.0349999999999999</v>
      </c>
      <c r="AX87" s="343">
        <v>0.94</v>
      </c>
      <c r="AY87" s="343">
        <v>0.875</v>
      </c>
      <c r="AZ87" s="343">
        <v>0.84</v>
      </c>
      <c r="BA87" s="343">
        <v>0.76</v>
      </c>
      <c r="BB87" s="397">
        <v>0.67500000000000004</v>
      </c>
      <c r="BC87" s="363">
        <v>4.0935672514619936</v>
      </c>
      <c r="BD87" s="364">
        <v>3.0120481927710765</v>
      </c>
      <c r="BE87" s="364">
        <v>7.7922077922077948</v>
      </c>
      <c r="BF87" s="364">
        <v>16.666666666666671</v>
      </c>
      <c r="BG87" s="364">
        <v>13.30472103004292</v>
      </c>
      <c r="BH87" s="364">
        <v>12.560386473429963</v>
      </c>
      <c r="BI87" s="364">
        <v>10.106382978723392</v>
      </c>
      <c r="BJ87" s="364">
        <v>7.4285714285714288</v>
      </c>
      <c r="BK87" s="364">
        <v>4.1666666666666741</v>
      </c>
      <c r="BL87" s="364">
        <v>10.526315789473667</v>
      </c>
      <c r="BM87" s="365">
        <v>12.592592592592581</v>
      </c>
      <c r="BN87" s="349">
        <v>9.2954660784189258</v>
      </c>
      <c r="BO87" s="349">
        <v>4.185503177008072</v>
      </c>
    </row>
    <row r="88" spans="1:67">
      <c r="A88" s="20" t="s">
        <v>533</v>
      </c>
      <c r="B88" s="21" t="s">
        <v>534</v>
      </c>
      <c r="C88" s="28" t="s">
        <v>102</v>
      </c>
      <c r="D88" s="28" t="s">
        <v>613</v>
      </c>
      <c r="E88" s="101">
        <v>43</v>
      </c>
      <c r="F88" s="104">
        <v>30</v>
      </c>
      <c r="G88" s="59" t="s">
        <v>717</v>
      </c>
      <c r="H88" s="51" t="s">
        <v>717</v>
      </c>
      <c r="I88" s="353">
        <v>40.909999999999997</v>
      </c>
      <c r="J88" s="214">
        <f>(S88/I88)*100</f>
        <v>2.248838914690785</v>
      </c>
      <c r="K88" s="167">
        <v>0.22380952380952379</v>
      </c>
      <c r="L88" s="107">
        <v>0.23</v>
      </c>
      <c r="M88" s="24">
        <f>((L88/K88)-1)*100</f>
        <v>2.7659574468085202</v>
      </c>
      <c r="N88" s="352">
        <v>40611</v>
      </c>
      <c r="O88" s="26">
        <v>40613</v>
      </c>
      <c r="P88" s="27">
        <v>40630</v>
      </c>
      <c r="Q88" s="175" t="s">
        <v>145</v>
      </c>
      <c r="R88" s="180" t="s">
        <v>215</v>
      </c>
      <c r="S88" s="211">
        <f>L88*4</f>
        <v>0.92</v>
      </c>
      <c r="T88" s="221">
        <f>S88/X88*100</f>
        <v>32.62411347517731</v>
      </c>
      <c r="U88" s="288">
        <f>(I88/SQRT(22.5*X88*(I88/AA88))-1)*100</f>
        <v>4.0767129330135043</v>
      </c>
      <c r="V88" s="47">
        <f>I88/X88</f>
        <v>14.50709219858156</v>
      </c>
      <c r="W88" s="266">
        <v>12</v>
      </c>
      <c r="X88" s="137">
        <v>2.82</v>
      </c>
      <c r="Y88" s="131">
        <v>1.89</v>
      </c>
      <c r="Z88" s="124">
        <v>3.61</v>
      </c>
      <c r="AA88" s="132">
        <v>1.68</v>
      </c>
      <c r="AB88" s="131">
        <v>3</v>
      </c>
      <c r="AC88" s="124">
        <v>3.05</v>
      </c>
      <c r="AD88" s="229">
        <f>(AC88/AB88-1)*100</f>
        <v>1.6666666666666607</v>
      </c>
      <c r="AE88" s="229">
        <f>(I88/AB88)/Y88</f>
        <v>7.2151675485008813</v>
      </c>
      <c r="AF88" s="269">
        <v>3550</v>
      </c>
      <c r="AG88" s="124">
        <v>35.51</v>
      </c>
      <c r="AH88" s="124">
        <v>44</v>
      </c>
      <c r="AI88" s="181">
        <f>((I88-AG88)/AG88)*100</f>
        <v>15.206983948183609</v>
      </c>
      <c r="AJ88" s="149">
        <f>((I88-AH88)/AH88)*100</f>
        <v>-7.0227272727272805</v>
      </c>
      <c r="AK88" s="236">
        <f>AN88/AO88</f>
        <v>0.48260652685369437</v>
      </c>
      <c r="AL88" s="226">
        <f>((AQ88/AR88)^(1/1)-1)*100</f>
        <v>2.7996500437445393</v>
      </c>
      <c r="AM88" s="227">
        <f>((AQ88/AT88)^(1/3)-1)*100</f>
        <v>2.8500965462786354</v>
      </c>
      <c r="AN88" s="227">
        <f>((AQ88/AV88)^(1/5)-1)*100</f>
        <v>4.5639552591273169</v>
      </c>
      <c r="AO88" s="229">
        <f>((AQ88/BA88)^(1/10)-1)*100</f>
        <v>9.4568867289913641</v>
      </c>
      <c r="AP88" s="217"/>
      <c r="AQ88" s="107">
        <v>0.89523809523809517</v>
      </c>
      <c r="AR88" s="23">
        <v>0.87085714285714277</v>
      </c>
      <c r="AS88" s="428">
        <v>0.86399999999999999</v>
      </c>
      <c r="AT88" s="428">
        <v>0.82285714285714284</v>
      </c>
      <c r="AU88" s="428">
        <v>0.76800000000000002</v>
      </c>
      <c r="AV88" s="428">
        <v>0.71619047619047616</v>
      </c>
      <c r="AW88" s="428">
        <v>0.65371428571428569</v>
      </c>
      <c r="AX88" s="428">
        <v>0.52800000000000002</v>
      </c>
      <c r="AY88" s="428">
        <v>0.41904761904761906</v>
      </c>
      <c r="AZ88" s="428">
        <v>0.39276190476190476</v>
      </c>
      <c r="BA88" s="428">
        <v>0.36266666666666669</v>
      </c>
      <c r="BB88" s="92">
        <v>0.33409523809523806</v>
      </c>
      <c r="BC88" s="204">
        <f t="shared" ref="BC88:BM88" si="32">((AQ88/AR88)-1)*100</f>
        <v>2.7996500437445393</v>
      </c>
      <c r="BD88" s="283">
        <f t="shared" si="32"/>
        <v>0.79365079365079083</v>
      </c>
      <c r="BE88" s="283">
        <f t="shared" si="32"/>
        <v>5.0000000000000044</v>
      </c>
      <c r="BF88" s="283">
        <f t="shared" si="32"/>
        <v>7.1428571428571397</v>
      </c>
      <c r="BG88" s="283">
        <f t="shared" si="32"/>
        <v>7.2340425531914887</v>
      </c>
      <c r="BH88" s="283">
        <f t="shared" si="32"/>
        <v>9.5571095571095555</v>
      </c>
      <c r="BI88" s="283">
        <f t="shared" si="32"/>
        <v>23.809523809523792</v>
      </c>
      <c r="BJ88" s="283">
        <f t="shared" si="32"/>
        <v>26</v>
      </c>
      <c r="BK88" s="283">
        <f t="shared" si="32"/>
        <v>6.6925315227934101</v>
      </c>
      <c r="BL88" s="283">
        <f t="shared" si="32"/>
        <v>8.298319327731086</v>
      </c>
      <c r="BM88" s="165">
        <f t="shared" si="32"/>
        <v>8.5518814139110777</v>
      </c>
      <c r="BN88" s="312">
        <f>AVERAGE(BC88:BM88)</f>
        <v>9.625415105864807</v>
      </c>
      <c r="BO88" s="312">
        <f>SQRT(AVERAGE((BC88-$BN88)^2,(BD88-$BN88)^2,(BE88-$BN88)^2,(BF88-$BN88)^2,(BG88-$BN88)^2,(BH88-$BN88)^2,(BI88-$BN88)^2,(BJ88-$BN88)^2,(BK88-$BN88)^2,(BL88-$BN88)^2,(BM88-$BN88)^2))</f>
        <v>7.6199704777588977</v>
      </c>
    </row>
    <row r="89" spans="1:67">
      <c r="A89" s="20" t="s">
        <v>375</v>
      </c>
      <c r="B89" s="21" t="s">
        <v>374</v>
      </c>
      <c r="C89" s="28" t="s">
        <v>102</v>
      </c>
      <c r="D89" s="28" t="s">
        <v>613</v>
      </c>
      <c r="E89" s="101">
        <v>19</v>
      </c>
      <c r="F89" s="104">
        <v>127</v>
      </c>
      <c r="G89" s="39" t="s">
        <v>660</v>
      </c>
      <c r="H89" s="40" t="s">
        <v>796</v>
      </c>
      <c r="I89" s="124">
        <v>12.68</v>
      </c>
      <c r="J89" s="214">
        <v>4.9684542586750773</v>
      </c>
      <c r="K89" s="425">
        <v>0.155</v>
      </c>
      <c r="L89" s="385">
        <v>0.1575</v>
      </c>
      <c r="M89" s="294">
        <v>1.61290322580645</v>
      </c>
      <c r="N89" s="25">
        <v>40660</v>
      </c>
      <c r="O89" s="26">
        <v>40664</v>
      </c>
      <c r="P89" s="27">
        <v>40678</v>
      </c>
      <c r="Q89" s="27" t="s">
        <v>18</v>
      </c>
      <c r="R89" s="21"/>
      <c r="S89" s="211">
        <v>0.63</v>
      </c>
      <c r="T89" s="221">
        <v>134.04255319148936</v>
      </c>
      <c r="U89" s="332">
        <v>0.95524837739193702</v>
      </c>
      <c r="V89" s="47">
        <v>26.978723404255316</v>
      </c>
      <c r="W89" s="333">
        <v>12</v>
      </c>
      <c r="X89" s="137">
        <v>0.47</v>
      </c>
      <c r="Y89" s="131">
        <v>2.59</v>
      </c>
      <c r="Z89" s="353">
        <v>4.37</v>
      </c>
      <c r="AA89" s="132">
        <v>0.85</v>
      </c>
      <c r="AB89" s="131">
        <v>0.66</v>
      </c>
      <c r="AC89" s="353">
        <v>0.88</v>
      </c>
      <c r="AD89" s="335">
        <v>33.333333333333329</v>
      </c>
      <c r="AE89" s="335">
        <v>7.4178074178074169</v>
      </c>
      <c r="AF89" s="354">
        <v>4390</v>
      </c>
      <c r="AG89" s="353">
        <v>12.17</v>
      </c>
      <c r="AH89" s="353">
        <v>14.49</v>
      </c>
      <c r="AI89" s="355">
        <v>4.1906327033689381</v>
      </c>
      <c r="AJ89" s="356">
        <v>-12.491373360938576</v>
      </c>
      <c r="AK89" s="357">
        <v>0.93865046692756504</v>
      </c>
      <c r="AL89" s="339">
        <v>1.6460905349794162</v>
      </c>
      <c r="AM89" s="340">
        <v>5.97036505076436</v>
      </c>
      <c r="AN89" s="340">
        <v>8.7321631048482544</v>
      </c>
      <c r="AO89" s="335">
        <v>9.3028911320214736</v>
      </c>
      <c r="AP89" s="358"/>
      <c r="AQ89" s="402">
        <v>0.61750000000000005</v>
      </c>
      <c r="AR89" s="427">
        <v>0.60750000000000004</v>
      </c>
      <c r="AS89" s="427">
        <v>0.58333000000000002</v>
      </c>
      <c r="AT89" s="427">
        <v>0.51890000000000003</v>
      </c>
      <c r="AU89" s="427">
        <v>0.46179999999999999</v>
      </c>
      <c r="AV89" s="427">
        <v>0.40629999999999999</v>
      </c>
      <c r="AW89" s="427">
        <v>0.35809999999999997</v>
      </c>
      <c r="AX89" s="427">
        <v>0.32340000000000002</v>
      </c>
      <c r="AY89" s="427">
        <v>0.30049999999999999</v>
      </c>
      <c r="AZ89" s="427">
        <v>0.2833</v>
      </c>
      <c r="BA89" s="427">
        <v>0.25369999999999998</v>
      </c>
      <c r="BB89" s="366">
        <v>0.2177</v>
      </c>
      <c r="BC89" s="363">
        <v>1.6460905349794162</v>
      </c>
      <c r="BD89" s="445">
        <v>4.1434522482985736</v>
      </c>
      <c r="BE89" s="445">
        <v>12.41665060705337</v>
      </c>
      <c r="BF89" s="445">
        <v>12.364660025985293</v>
      </c>
      <c r="BG89" s="445">
        <v>13.659857248338671</v>
      </c>
      <c r="BH89" s="445">
        <v>13.459927394582531</v>
      </c>
      <c r="BI89" s="445">
        <v>10.729746444032148</v>
      </c>
      <c r="BJ89" s="445">
        <v>7.6206322795340897</v>
      </c>
      <c r="BK89" s="445">
        <v>6.071302506177223</v>
      </c>
      <c r="BL89" s="445">
        <v>11.66732361056366</v>
      </c>
      <c r="BM89" s="365">
        <v>16.536518144235181</v>
      </c>
      <c r="BN89" s="349">
        <v>10.028741913070919</v>
      </c>
      <c r="BO89" s="349">
        <v>4.3485625606791816</v>
      </c>
    </row>
    <row r="90" spans="1:67">
      <c r="A90" s="20" t="s">
        <v>528</v>
      </c>
      <c r="B90" s="21" t="s">
        <v>529</v>
      </c>
      <c r="C90" s="28" t="s">
        <v>102</v>
      </c>
      <c r="D90" s="28" t="s">
        <v>613</v>
      </c>
      <c r="E90" s="101">
        <v>12</v>
      </c>
      <c r="F90" s="104">
        <v>201</v>
      </c>
      <c r="G90" s="39" t="s">
        <v>717</v>
      </c>
      <c r="H90" s="40" t="s">
        <v>717</v>
      </c>
      <c r="I90" s="159">
        <v>40</v>
      </c>
      <c r="J90" s="214">
        <v>2.6</v>
      </c>
      <c r="K90" s="427">
        <v>0.255</v>
      </c>
      <c r="L90" s="385">
        <v>0.26</v>
      </c>
      <c r="M90" s="294">
        <v>1.9607843137254828</v>
      </c>
      <c r="N90" s="25">
        <v>40464</v>
      </c>
      <c r="O90" s="26">
        <v>40466</v>
      </c>
      <c r="P90" s="27">
        <v>40487</v>
      </c>
      <c r="Q90" s="27" t="s">
        <v>376</v>
      </c>
      <c r="R90" s="404" t="s">
        <v>771</v>
      </c>
      <c r="S90" s="211">
        <v>1.04</v>
      </c>
      <c r="T90" s="221" t="s">
        <v>664</v>
      </c>
      <c r="U90" s="332" t="s">
        <v>664</v>
      </c>
      <c r="V90" s="47" t="s">
        <v>664</v>
      </c>
      <c r="W90" s="333">
        <v>12</v>
      </c>
      <c r="X90" s="137" t="s">
        <v>717</v>
      </c>
      <c r="Y90" s="131" t="s">
        <v>762</v>
      </c>
      <c r="Z90" s="353" t="s">
        <v>762</v>
      </c>
      <c r="AA90" s="132" t="s">
        <v>762</v>
      </c>
      <c r="AB90" s="131" t="s">
        <v>762</v>
      </c>
      <c r="AC90" s="353" t="s">
        <v>762</v>
      </c>
      <c r="AD90" s="335" t="s">
        <v>664</v>
      </c>
      <c r="AE90" s="335" t="s">
        <v>664</v>
      </c>
      <c r="AF90" s="354" t="s">
        <v>762</v>
      </c>
      <c r="AG90" s="353">
        <v>29</v>
      </c>
      <c r="AH90" s="353">
        <v>45</v>
      </c>
      <c r="AI90" s="355">
        <v>37.931034482758612</v>
      </c>
      <c r="AJ90" s="356">
        <v>-11.111111111111107</v>
      </c>
      <c r="AK90" s="357">
        <v>0.84648095812068802</v>
      </c>
      <c r="AL90" s="339">
        <v>5.1159900579950097</v>
      </c>
      <c r="AM90" s="437">
        <v>5.3049472379099276</v>
      </c>
      <c r="AN90" s="437">
        <v>5.5057436932577373</v>
      </c>
      <c r="AO90" s="335">
        <v>6.504273534376126</v>
      </c>
      <c r="AP90" s="358"/>
      <c r="AQ90" s="402">
        <v>1.0149999999999999</v>
      </c>
      <c r="AR90" s="427">
        <v>0.96560000000000001</v>
      </c>
      <c r="AS90" s="360">
        <v>0.91700000000000004</v>
      </c>
      <c r="AT90" s="360">
        <v>0.86919999999999997</v>
      </c>
      <c r="AU90" s="360">
        <v>0.82440000000000002</v>
      </c>
      <c r="AV90" s="360">
        <v>0.77639999999999998</v>
      </c>
      <c r="AW90" s="360">
        <v>0.73119999999999996</v>
      </c>
      <c r="AX90" s="360">
        <v>0.68679999999999997</v>
      </c>
      <c r="AY90" s="360">
        <v>0.62649999999999995</v>
      </c>
      <c r="AZ90" s="360">
        <v>0.58079999999999998</v>
      </c>
      <c r="BA90" s="360">
        <v>0.54049999999999998</v>
      </c>
      <c r="BB90" s="366">
        <v>0.4995</v>
      </c>
      <c r="BC90" s="363">
        <v>5.1159900579950097</v>
      </c>
      <c r="BD90" s="445">
        <v>5.2998909487459001</v>
      </c>
      <c r="BE90" s="445">
        <v>5.4993097100782382</v>
      </c>
      <c r="BF90" s="445">
        <v>5.4342552159146083</v>
      </c>
      <c r="BG90" s="445">
        <v>6.1823802163832857</v>
      </c>
      <c r="BH90" s="445">
        <v>6.1816192560175001</v>
      </c>
      <c r="BI90" s="445">
        <v>6.4647641234711894</v>
      </c>
      <c r="BJ90" s="445">
        <v>9.6249002394253722</v>
      </c>
      <c r="BK90" s="445">
        <v>7.8684573002754998</v>
      </c>
      <c r="BL90" s="445">
        <v>7.456059204440324</v>
      </c>
      <c r="BM90" s="365">
        <v>8.2082082082082017</v>
      </c>
      <c r="BN90" s="349">
        <v>6.6668940437231949</v>
      </c>
      <c r="BO90" s="349">
        <v>1.3770766130924477</v>
      </c>
    </row>
    <row r="91" spans="1:67" ht="11.25" customHeight="1">
      <c r="A91" s="29" t="s">
        <v>600</v>
      </c>
      <c r="B91" s="31" t="s">
        <v>601</v>
      </c>
      <c r="C91" s="28" t="s">
        <v>102</v>
      </c>
      <c r="D91" s="36" t="s">
        <v>722</v>
      </c>
      <c r="E91" s="102">
        <v>30</v>
      </c>
      <c r="F91" s="104">
        <v>79</v>
      </c>
      <c r="G91" s="66" t="s">
        <v>717</v>
      </c>
      <c r="H91" s="67" t="s">
        <v>717</v>
      </c>
      <c r="I91" s="125">
        <v>26.82</v>
      </c>
      <c r="J91" s="214">
        <f>(S91/I91)*100</f>
        <v>2.6845637583892619</v>
      </c>
      <c r="K91" s="33">
        <v>0.16</v>
      </c>
      <c r="L91" s="106">
        <v>0.18</v>
      </c>
      <c r="M91" s="24">
        <f>((L91/K91)-1)*100</f>
        <v>12.5</v>
      </c>
      <c r="N91" s="44">
        <v>40478</v>
      </c>
      <c r="O91" s="45">
        <v>40480</v>
      </c>
      <c r="P91" s="35">
        <v>40492</v>
      </c>
      <c r="Q91" s="280" t="s">
        <v>426</v>
      </c>
      <c r="R91" s="31"/>
      <c r="S91" s="171">
        <f>L91*4</f>
        <v>0.72</v>
      </c>
      <c r="T91" s="221">
        <f>S91/X91*100</f>
        <v>46.753246753246749</v>
      </c>
      <c r="U91" s="288">
        <f>(I91/SQRT(22.5*X91*(I91/AA91))-1)*100</f>
        <v>124.1300642802873</v>
      </c>
      <c r="V91" s="47">
        <f>I91/X91</f>
        <v>17.415584415584416</v>
      </c>
      <c r="W91" s="267">
        <v>10</v>
      </c>
      <c r="X91" s="137">
        <v>1.54</v>
      </c>
      <c r="Y91" s="131">
        <v>1.63</v>
      </c>
      <c r="Z91" s="124">
        <v>2.5499999999999998</v>
      </c>
      <c r="AA91" s="132">
        <v>6.49</v>
      </c>
      <c r="AB91" s="131">
        <v>1.82</v>
      </c>
      <c r="AC91" s="124">
        <v>2.2000000000000002</v>
      </c>
      <c r="AD91" s="229">
        <f>(AC91/AB91-1)*100</f>
        <v>20.879120879120894</v>
      </c>
      <c r="AE91" s="229">
        <f>(I91/AB91)/Y91</f>
        <v>9.0406525989348072</v>
      </c>
      <c r="AF91" s="269">
        <v>3110</v>
      </c>
      <c r="AG91" s="124">
        <v>25.6</v>
      </c>
      <c r="AH91" s="124">
        <v>34.090000000000003</v>
      </c>
      <c r="AI91" s="181">
        <f>((I91-AG91)/AG91)*100</f>
        <v>4.7656249999999956</v>
      </c>
      <c r="AJ91" s="149">
        <f>((I91-AH91)/AH91)*100</f>
        <v>-21.325902024053985</v>
      </c>
      <c r="AK91" s="237">
        <f>AN91/AO91</f>
        <v>0.6880157668335658</v>
      </c>
      <c r="AL91" s="226">
        <f>((AQ91/AR91)^(1/1)-1)*100</f>
        <v>5.600000000000005</v>
      </c>
      <c r="AM91" s="227">
        <f>((AQ91/AT91)^(1/3)-1)*100</f>
        <v>8.9744250818549531</v>
      </c>
      <c r="AN91" s="227">
        <f>((AQ91/AV91)^(1/5)-1)*100</f>
        <v>14.186037876324487</v>
      </c>
      <c r="AO91" s="229">
        <f>((AQ91/BA91)^(1/10)-1)*100</f>
        <v>20.61876858086038</v>
      </c>
      <c r="AP91" s="218"/>
      <c r="AQ91" s="106">
        <v>0.66</v>
      </c>
      <c r="AR91" s="33">
        <v>0.625</v>
      </c>
      <c r="AS91" s="33">
        <v>0.60499999999999998</v>
      </c>
      <c r="AT91" s="33">
        <v>0.51</v>
      </c>
      <c r="AU91" s="33">
        <v>0.42</v>
      </c>
      <c r="AV91" s="33">
        <v>0.34</v>
      </c>
      <c r="AW91" s="33">
        <v>0.27500000000000002</v>
      </c>
      <c r="AX91" s="33">
        <v>0.2</v>
      </c>
      <c r="AY91" s="33">
        <v>0.14949999999999999</v>
      </c>
      <c r="AZ91" s="33">
        <v>0.1265</v>
      </c>
      <c r="BA91" s="33">
        <v>0.10125000000000001</v>
      </c>
      <c r="BB91" s="187">
        <v>0.08</v>
      </c>
      <c r="BC91" s="204">
        <f t="shared" ref="BC91:BM91" si="33">((AQ91/AR91)-1)*100</f>
        <v>5.600000000000005</v>
      </c>
      <c r="BD91" s="164">
        <f t="shared" si="33"/>
        <v>3.3057851239669533</v>
      </c>
      <c r="BE91" s="164">
        <f t="shared" si="33"/>
        <v>18.627450980392158</v>
      </c>
      <c r="BF91" s="164">
        <f t="shared" si="33"/>
        <v>21.428571428571441</v>
      </c>
      <c r="BG91" s="164">
        <f t="shared" si="33"/>
        <v>23.529411764705866</v>
      </c>
      <c r="BH91" s="164">
        <f t="shared" si="33"/>
        <v>23.636363636363633</v>
      </c>
      <c r="BI91" s="164">
        <f t="shared" si="33"/>
        <v>37.5</v>
      </c>
      <c r="BJ91" s="164">
        <f t="shared" si="33"/>
        <v>33.779264214046847</v>
      </c>
      <c r="BK91" s="164">
        <f t="shared" si="33"/>
        <v>18.181818181818166</v>
      </c>
      <c r="BL91" s="164">
        <f t="shared" si="33"/>
        <v>24.938271604938265</v>
      </c>
      <c r="BM91" s="165">
        <f t="shared" si="33"/>
        <v>26.5625</v>
      </c>
      <c r="BN91" s="312">
        <f>AVERAGE(BC91:BM91)</f>
        <v>21.553585175891211</v>
      </c>
      <c r="BO91" s="312">
        <f>SQRT(AVERAGE((BC91-$BN91)^2,(BD91-$BN91)^2,(BE91-$BN91)^2,(BF91-$BN91)^2,(BG91-$BN91)^2,(BH91-$BN91)^2,(BI91-$BN91)^2,(BJ91-$BN91)^2,(BK91-$BN91)^2,(BL91-$BN91)^2,(BM91-$BN91)^2))</f>
        <v>9.797904922519324</v>
      </c>
    </row>
    <row r="92" spans="1:67">
      <c r="A92" s="10" t="s">
        <v>824</v>
      </c>
      <c r="B92" s="11" t="s">
        <v>825</v>
      </c>
      <c r="C92" s="28" t="s">
        <v>102</v>
      </c>
      <c r="D92" s="19" t="s">
        <v>722</v>
      </c>
      <c r="E92" s="100">
        <v>19</v>
      </c>
      <c r="F92" s="104">
        <v>129</v>
      </c>
      <c r="G92" s="37" t="s">
        <v>717</v>
      </c>
      <c r="H92" s="38" t="s">
        <v>717</v>
      </c>
      <c r="I92" s="147">
        <v>19.78</v>
      </c>
      <c r="J92" s="293">
        <v>1.2133468149646101</v>
      </c>
      <c r="K92" s="400">
        <v>0.1</v>
      </c>
      <c r="L92" s="400">
        <v>0.12</v>
      </c>
      <c r="M92" s="213">
        <v>2</v>
      </c>
      <c r="N92" s="16">
        <v>40710</v>
      </c>
      <c r="O92" s="17">
        <v>40714</v>
      </c>
      <c r="P92" s="18">
        <v>40722</v>
      </c>
      <c r="Q92" s="27" t="s">
        <v>700</v>
      </c>
      <c r="R92" s="330" t="s">
        <v>706</v>
      </c>
      <c r="S92" s="211">
        <v>0.24</v>
      </c>
      <c r="T92" s="222">
        <v>19.672131147540981</v>
      </c>
      <c r="U92" s="380">
        <v>56.524176569108711</v>
      </c>
      <c r="V92" s="46">
        <v>16.213114754098363</v>
      </c>
      <c r="W92" s="333">
        <v>12</v>
      </c>
      <c r="X92" s="145">
        <v>1.22</v>
      </c>
      <c r="Y92" s="146">
        <v>1.24</v>
      </c>
      <c r="Z92" s="147">
        <v>4.0199999999999996</v>
      </c>
      <c r="AA92" s="148">
        <v>3.4</v>
      </c>
      <c r="AB92" s="146">
        <v>1.25</v>
      </c>
      <c r="AC92" s="147">
        <v>1.45</v>
      </c>
      <c r="AD92" s="334">
        <v>15.999999999999993</v>
      </c>
      <c r="AE92" s="381">
        <v>12.761290322580649</v>
      </c>
      <c r="AF92" s="396">
        <v>3660</v>
      </c>
      <c r="AG92" s="147">
        <v>17.350000000000001</v>
      </c>
      <c r="AH92" s="147">
        <v>24.88</v>
      </c>
      <c r="AI92" s="336">
        <v>14.005763688760799</v>
      </c>
      <c r="AJ92" s="337">
        <v>-20.498392282958182</v>
      </c>
      <c r="AK92" s="357">
        <v>0.704283511347782</v>
      </c>
      <c r="AL92" s="382">
        <v>18.75</v>
      </c>
      <c r="AM92" s="383">
        <v>13.484552524869732</v>
      </c>
      <c r="AN92" s="383">
        <v>12.593380967869242</v>
      </c>
      <c r="AO92" s="334">
        <v>17.881124241811918</v>
      </c>
      <c r="AP92" s="358"/>
      <c r="AQ92" s="402">
        <v>0.19</v>
      </c>
      <c r="AR92" s="427">
        <v>0.16</v>
      </c>
      <c r="AS92" s="427">
        <v>0.15</v>
      </c>
      <c r="AT92" s="427">
        <v>0.13</v>
      </c>
      <c r="AU92" s="427">
        <v>0.115</v>
      </c>
      <c r="AV92" s="427">
        <v>0.105</v>
      </c>
      <c r="AW92" s="427">
        <v>9.5000000000000001E-2</v>
      </c>
      <c r="AX92" s="427">
        <v>6.5000000000000002E-2</v>
      </c>
      <c r="AY92" s="427">
        <v>5.5E-2</v>
      </c>
      <c r="AZ92" s="427">
        <v>4.4999999999999998E-2</v>
      </c>
      <c r="BA92" s="427">
        <v>3.6670000000000001E-2</v>
      </c>
      <c r="BB92" s="366">
        <v>1.4999999999999999E-2</v>
      </c>
      <c r="BC92" s="346">
        <v>18.75</v>
      </c>
      <c r="BD92" s="347">
        <v>6.6666666666666652</v>
      </c>
      <c r="BE92" s="347">
        <v>15.384615384615369</v>
      </c>
      <c r="BF92" s="347">
        <v>13.043478260869559</v>
      </c>
      <c r="BG92" s="347">
        <v>9.5238095238095344</v>
      </c>
      <c r="BH92" s="347">
        <v>10.526315789473667</v>
      </c>
      <c r="BI92" s="347">
        <v>46.153846153846132</v>
      </c>
      <c r="BJ92" s="347">
        <v>18.181818181818187</v>
      </c>
      <c r="BK92" s="347">
        <v>22.222222222222221</v>
      </c>
      <c r="BL92" s="347">
        <v>22.716116716662111</v>
      </c>
      <c r="BM92" s="348">
        <v>144.4666666666667</v>
      </c>
      <c r="BN92" s="350">
        <v>29.785050506059108</v>
      </c>
      <c r="BO92" s="350">
        <v>37.642955740963018</v>
      </c>
    </row>
    <row r="93" spans="1:67">
      <c r="A93" s="20" t="s">
        <v>306</v>
      </c>
      <c r="B93" s="21" t="s">
        <v>307</v>
      </c>
      <c r="C93" s="28" t="s">
        <v>102</v>
      </c>
      <c r="D93" s="28" t="s">
        <v>722</v>
      </c>
      <c r="E93" s="101">
        <v>13</v>
      </c>
      <c r="F93" s="104">
        <v>198</v>
      </c>
      <c r="G93" s="39" t="s">
        <v>717</v>
      </c>
      <c r="H93" s="40" t="s">
        <v>717</v>
      </c>
      <c r="I93" s="159">
        <v>92.09</v>
      </c>
      <c r="J93" s="294">
        <v>1.1727657726137473</v>
      </c>
      <c r="K93" s="425">
        <v>0.23</v>
      </c>
      <c r="L93" s="385">
        <v>0.27</v>
      </c>
      <c r="M93" s="214">
        <v>17.3913043478261</v>
      </c>
      <c r="N93" s="25">
        <v>40689</v>
      </c>
      <c r="O93" s="26">
        <v>40694</v>
      </c>
      <c r="P93" s="27">
        <v>40715</v>
      </c>
      <c r="Q93" s="27" t="s">
        <v>440</v>
      </c>
      <c r="R93" s="21"/>
      <c r="S93" s="211">
        <v>1.08</v>
      </c>
      <c r="T93" s="221">
        <v>30.167597765363126</v>
      </c>
      <c r="U93" s="332">
        <v>196.12232193278734</v>
      </c>
      <c r="V93" s="47">
        <v>25.723463687150836</v>
      </c>
      <c r="W93" s="333">
        <v>8</v>
      </c>
      <c r="X93" s="137">
        <v>3.58</v>
      </c>
      <c r="Y93" s="131">
        <v>1.71</v>
      </c>
      <c r="Z93" s="353">
        <v>6.05</v>
      </c>
      <c r="AA93" s="132">
        <v>7.67</v>
      </c>
      <c r="AB93" s="131">
        <v>3.66</v>
      </c>
      <c r="AC93" s="124">
        <v>4.1399999999999997</v>
      </c>
      <c r="AD93" s="335">
        <v>13.114754098360651</v>
      </c>
      <c r="AE93" s="386">
        <v>14.714153325024768</v>
      </c>
      <c r="AF93" s="354">
        <v>4220</v>
      </c>
      <c r="AG93" s="353">
        <v>72.42</v>
      </c>
      <c r="AH93" s="353">
        <v>112.4</v>
      </c>
      <c r="AI93" s="355">
        <v>27.161005247169285</v>
      </c>
      <c r="AJ93" s="356">
        <v>-18.0693950177936</v>
      </c>
      <c r="AK93" s="357">
        <v>1.20178397381446</v>
      </c>
      <c r="AL93" s="339">
        <v>14.1025641025641</v>
      </c>
      <c r="AM93" s="340">
        <v>28.443926117556728</v>
      </c>
      <c r="AN93" s="340">
        <v>34.79444726366377</v>
      </c>
      <c r="AO93" s="335">
        <v>28.952330886245953</v>
      </c>
      <c r="AP93" s="358"/>
      <c r="AQ93" s="402">
        <v>0.89</v>
      </c>
      <c r="AR93" s="427">
        <v>0.78</v>
      </c>
      <c r="AS93" s="427">
        <v>0.66</v>
      </c>
      <c r="AT93" s="427">
        <v>0.42</v>
      </c>
      <c r="AU93" s="427">
        <v>0.23</v>
      </c>
      <c r="AV93" s="427">
        <v>0.2</v>
      </c>
      <c r="AW93" s="427">
        <v>0.18</v>
      </c>
      <c r="AX93" s="427">
        <v>0.15332999999999999</v>
      </c>
      <c r="AY93" s="427">
        <v>0.12667</v>
      </c>
      <c r="AZ93" s="427">
        <v>0.1</v>
      </c>
      <c r="BA93" s="427">
        <v>7.0000000000000007E-2</v>
      </c>
      <c r="BB93" s="366">
        <v>6.6669999999999993E-2</v>
      </c>
      <c r="BC93" s="363">
        <v>14.1025641025641</v>
      </c>
      <c r="BD93" s="364">
        <v>18.181818181818187</v>
      </c>
      <c r="BE93" s="364">
        <v>57.14285714285716</v>
      </c>
      <c r="BF93" s="364">
        <v>82.608695652173907</v>
      </c>
      <c r="BG93" s="364">
        <v>14.999999999999993</v>
      </c>
      <c r="BH93" s="364">
        <v>11.111111111111116</v>
      </c>
      <c r="BI93" s="364">
        <v>17.39385638818236</v>
      </c>
      <c r="BJ93" s="364">
        <v>21.046814557511627</v>
      </c>
      <c r="BK93" s="364">
        <v>26.669999999999987</v>
      </c>
      <c r="BL93" s="364">
        <v>42.857142857142847</v>
      </c>
      <c r="BM93" s="365">
        <v>4.9947502624869005</v>
      </c>
      <c r="BN93" s="349">
        <v>28.282691841440734</v>
      </c>
      <c r="BO93" s="349">
        <v>22.334011706457186</v>
      </c>
    </row>
    <row r="94" spans="1:67">
      <c r="A94" s="20" t="s">
        <v>496</v>
      </c>
      <c r="B94" s="21" t="s">
        <v>497</v>
      </c>
      <c r="C94" s="28" t="s">
        <v>102</v>
      </c>
      <c r="D94" s="28" t="s">
        <v>722</v>
      </c>
      <c r="E94" s="101">
        <v>24</v>
      </c>
      <c r="F94" s="104">
        <v>103</v>
      </c>
      <c r="G94" s="39" t="s">
        <v>717</v>
      </c>
      <c r="H94" s="40" t="s">
        <v>717</v>
      </c>
      <c r="I94" s="353">
        <v>56.800000000000004</v>
      </c>
      <c r="J94" s="214">
        <v>2.1830985915492964</v>
      </c>
      <c r="K94" s="425">
        <v>0.27</v>
      </c>
      <c r="L94" s="385">
        <v>0.31</v>
      </c>
      <c r="M94" s="214">
        <v>14.814814814814811</v>
      </c>
      <c r="N94" s="352">
        <v>40613</v>
      </c>
      <c r="O94" s="26">
        <v>40617</v>
      </c>
      <c r="P94" s="27">
        <v>40631</v>
      </c>
      <c r="Q94" s="27" t="s">
        <v>451</v>
      </c>
      <c r="R94" s="21"/>
      <c r="S94" s="211">
        <v>1.24</v>
      </c>
      <c r="T94" s="221">
        <v>46.268656716417901</v>
      </c>
      <c r="U94" s="332">
        <v>99.847371280256098</v>
      </c>
      <c r="V94" s="47">
        <v>21.194029850746258</v>
      </c>
      <c r="W94" s="333">
        <v>12</v>
      </c>
      <c r="X94" s="137">
        <v>2.68</v>
      </c>
      <c r="Y94" s="131">
        <v>1.53</v>
      </c>
      <c r="Z94" s="353">
        <v>5.87</v>
      </c>
      <c r="AA94" s="132">
        <v>4.24</v>
      </c>
      <c r="AB94" s="131">
        <v>3.14</v>
      </c>
      <c r="AC94" s="353">
        <v>3.64</v>
      </c>
      <c r="AD94" s="335">
        <v>15.923566878980893</v>
      </c>
      <c r="AE94" s="386">
        <v>11.822988218642022</v>
      </c>
      <c r="AF94" s="354">
        <v>14750</v>
      </c>
      <c r="AG94" s="353">
        <v>43.300000000000004</v>
      </c>
      <c r="AH94" s="353">
        <v>71.290000000000006</v>
      </c>
      <c r="AI94" s="355">
        <v>31.177829099307161</v>
      </c>
      <c r="AJ94" s="356">
        <v>-20.325431336793383</v>
      </c>
      <c r="AK94" s="357">
        <v>1.2162198677614791</v>
      </c>
      <c r="AL94" s="339">
        <v>8.0000000000000071</v>
      </c>
      <c r="AM94" s="340">
        <v>16.6733356198461</v>
      </c>
      <c r="AN94" s="340">
        <v>18.613244273857671</v>
      </c>
      <c r="AO94" s="335">
        <v>15.304177120635588</v>
      </c>
      <c r="AP94" s="358"/>
      <c r="AQ94" s="402">
        <v>1.08</v>
      </c>
      <c r="AR94" s="360">
        <v>1</v>
      </c>
      <c r="AS94" s="360">
        <v>0.96</v>
      </c>
      <c r="AT94" s="360">
        <v>0.68</v>
      </c>
      <c r="AU94" s="360">
        <v>0.56000000000000005</v>
      </c>
      <c r="AV94" s="360">
        <v>0.46</v>
      </c>
      <c r="AW94" s="360">
        <v>0.38</v>
      </c>
      <c r="AX94" s="360">
        <v>0.34</v>
      </c>
      <c r="AY94" s="360">
        <v>0.32</v>
      </c>
      <c r="AZ94" s="360">
        <v>0.3</v>
      </c>
      <c r="BA94" s="360">
        <v>0.26</v>
      </c>
      <c r="BB94" s="366">
        <v>0.2</v>
      </c>
      <c r="BC94" s="363">
        <v>8.0000000000000071</v>
      </c>
      <c r="BD94" s="364">
        <v>4.1666666666666741</v>
      </c>
      <c r="BE94" s="364">
        <v>41.176470588235276</v>
      </c>
      <c r="BF94" s="364">
        <v>21.42857142857142</v>
      </c>
      <c r="BG94" s="364">
        <v>21.73913043478262</v>
      </c>
      <c r="BH94" s="364">
        <v>21.052631578947363</v>
      </c>
      <c r="BI94" s="364">
        <v>11.76470588235294</v>
      </c>
      <c r="BJ94" s="364">
        <v>6.25</v>
      </c>
      <c r="BK94" s="364">
        <v>6.6666666666666652</v>
      </c>
      <c r="BL94" s="364">
        <v>15.384615384615369</v>
      </c>
      <c r="BM94" s="365">
        <v>30</v>
      </c>
      <c r="BN94" s="349">
        <v>17.057223511894399</v>
      </c>
      <c r="BO94" s="349">
        <v>10.912934899537563</v>
      </c>
    </row>
    <row r="95" spans="1:67" ht="11.25" customHeight="1">
      <c r="A95" s="20" t="s">
        <v>628</v>
      </c>
      <c r="B95" s="21" t="s">
        <v>629</v>
      </c>
      <c r="C95" s="28" t="s">
        <v>102</v>
      </c>
      <c r="D95" s="28" t="s">
        <v>722</v>
      </c>
      <c r="E95" s="101">
        <v>30</v>
      </c>
      <c r="F95" s="104">
        <v>80</v>
      </c>
      <c r="G95" s="39" t="s">
        <v>660</v>
      </c>
      <c r="H95" s="40" t="s">
        <v>660</v>
      </c>
      <c r="I95" s="124">
        <v>126.96</v>
      </c>
      <c r="J95" s="294">
        <f>(S95/I95)*100</f>
        <v>0.78764965343415261</v>
      </c>
      <c r="K95" s="23">
        <v>0.22</v>
      </c>
      <c r="L95" s="107">
        <v>0.25</v>
      </c>
      <c r="M95" s="24">
        <f>((L95/K95)-1)*100</f>
        <v>13.636363636363647</v>
      </c>
      <c r="N95" s="25">
        <v>40541</v>
      </c>
      <c r="O95" s="26">
        <v>40543</v>
      </c>
      <c r="P95" s="27">
        <v>40550</v>
      </c>
      <c r="Q95" s="27" t="s">
        <v>12</v>
      </c>
      <c r="R95" s="21"/>
      <c r="S95" s="211">
        <f>L95*4</f>
        <v>1</v>
      </c>
      <c r="T95" s="221">
        <f>S95/X95*100</f>
        <v>13.003901170351103</v>
      </c>
      <c r="U95" s="288">
        <f>(I95/SQRT(22.5*X95*(I95/AA95))-1)*100</f>
        <v>58.181692264508378</v>
      </c>
      <c r="V95" s="47">
        <f>I95/X95</f>
        <v>16.509752925877763</v>
      </c>
      <c r="W95" s="266">
        <v>9</v>
      </c>
      <c r="X95" s="137">
        <v>7.69</v>
      </c>
      <c r="Y95" s="131">
        <v>1.27</v>
      </c>
      <c r="Z95" s="353">
        <v>4.41</v>
      </c>
      <c r="AA95" s="132">
        <v>3.41</v>
      </c>
      <c r="AB95" s="131">
        <v>8.82</v>
      </c>
      <c r="AC95" s="353">
        <v>9.75</v>
      </c>
      <c r="AD95" s="229">
        <f>(AC95/AB95-1)*100</f>
        <v>10.544217687074831</v>
      </c>
      <c r="AE95" s="309">
        <f>(I95/AB95)/Y95</f>
        <v>11.334297498526968</v>
      </c>
      <c r="AF95" s="269">
        <v>28170</v>
      </c>
      <c r="AG95" s="353">
        <v>93.95</v>
      </c>
      <c r="AH95" s="353">
        <v>137.56</v>
      </c>
      <c r="AI95" s="181">
        <f>((I95-AG95)/AG95)*100</f>
        <v>35.135710484300148</v>
      </c>
      <c r="AJ95" s="149">
        <f>((I95-AH95)/AH95)*100</f>
        <v>-7.7057284094213498</v>
      </c>
      <c r="AK95" s="236">
        <f>AN95/AO95</f>
        <v>1.2310554087394161</v>
      </c>
      <c r="AL95" s="226">
        <f>((AQ95/AR95)^(1/1)-1)*100</f>
        <v>4.7619047619047672</v>
      </c>
      <c r="AM95" s="438">
        <f>((AQ95/AT95)^(1/3)-1)*100</f>
        <v>13.617128057248994</v>
      </c>
      <c r="AN95" s="438">
        <f>((AQ95/AV95)^(1/5)-1)*100</f>
        <v>17.080491296489232</v>
      </c>
      <c r="AO95" s="229">
        <f>((AQ95/BA95)^(1/10)-1)*100</f>
        <v>13.874673044960195</v>
      </c>
      <c r="AP95" s="217"/>
      <c r="AQ95" s="107">
        <v>0.88</v>
      </c>
      <c r="AR95" s="23">
        <v>0.84</v>
      </c>
      <c r="AS95" s="428">
        <v>0.8</v>
      </c>
      <c r="AT95" s="428">
        <v>0.6</v>
      </c>
      <c r="AU95" s="428">
        <v>0.48</v>
      </c>
      <c r="AV95" s="428">
        <v>0.4</v>
      </c>
      <c r="AW95" s="428">
        <v>0.34</v>
      </c>
      <c r="AX95" s="428">
        <v>0.3</v>
      </c>
      <c r="AY95" s="428">
        <v>0.28000000000000003</v>
      </c>
      <c r="AZ95" s="428">
        <v>0.26</v>
      </c>
      <c r="BA95" s="428">
        <v>0.24</v>
      </c>
      <c r="BB95" s="92">
        <v>0.22</v>
      </c>
      <c r="BC95" s="204">
        <f t="shared" ref="BC95:BM95" si="34">((AQ95/AR95)-1)*100</f>
        <v>4.7619047619047672</v>
      </c>
      <c r="BD95" s="164">
        <f t="shared" si="34"/>
        <v>4.9999999999999822</v>
      </c>
      <c r="BE95" s="164">
        <f t="shared" si="34"/>
        <v>33.33333333333335</v>
      </c>
      <c r="BF95" s="164">
        <f t="shared" si="34"/>
        <v>25</v>
      </c>
      <c r="BG95" s="164">
        <f t="shared" si="34"/>
        <v>19.999999999999996</v>
      </c>
      <c r="BH95" s="164">
        <f t="shared" si="34"/>
        <v>17.647058823529417</v>
      </c>
      <c r="BI95" s="164">
        <f t="shared" si="34"/>
        <v>13.333333333333353</v>
      </c>
      <c r="BJ95" s="164">
        <f t="shared" si="34"/>
        <v>7.1428571428571397</v>
      </c>
      <c r="BK95" s="164">
        <f t="shared" si="34"/>
        <v>7.6923076923077094</v>
      </c>
      <c r="BL95" s="164">
        <f t="shared" si="34"/>
        <v>8.3333333333333481</v>
      </c>
      <c r="BM95" s="165">
        <f t="shared" si="34"/>
        <v>9.0909090909090828</v>
      </c>
      <c r="BN95" s="312">
        <f>AVERAGE(BC95:BM95)</f>
        <v>13.757730682864379</v>
      </c>
      <c r="BO95" s="312">
        <f>SQRT(AVERAGE((BC95-$BN95)^2,(BD95-$BN95)^2,(BE95-$BN95)^2,(BF95-$BN95)^2,(BG95-$BN95)^2,(BH95-$BN95)^2,(BI95-$BN95)^2,(BJ95-$BN95)^2,(BK95-$BN95)^2,(BL95-$BN95)^2,(BM95-$BN95)^2))</f>
        <v>8.8072165675601291</v>
      </c>
    </row>
    <row r="96" spans="1:67">
      <c r="A96" s="29" t="s">
        <v>463</v>
      </c>
      <c r="B96" s="31" t="s">
        <v>465</v>
      </c>
      <c r="C96" s="36" t="s">
        <v>102</v>
      </c>
      <c r="D96" s="36" t="s">
        <v>610</v>
      </c>
      <c r="E96" s="102">
        <v>24</v>
      </c>
      <c r="F96" s="104">
        <v>101</v>
      </c>
      <c r="G96" s="41" t="s">
        <v>660</v>
      </c>
      <c r="H96" s="43" t="s">
        <v>660</v>
      </c>
      <c r="I96" s="125">
        <v>30.22</v>
      </c>
      <c r="J96" s="215">
        <v>4.7650562541363337</v>
      </c>
      <c r="K96" s="421">
        <v>0.32500000000000001</v>
      </c>
      <c r="L96" s="406">
        <v>0.36</v>
      </c>
      <c r="M96" s="215">
        <v>10.769230769230749</v>
      </c>
      <c r="N96" s="328">
        <v>40434</v>
      </c>
      <c r="O96" s="322">
        <v>40436</v>
      </c>
      <c r="P96" s="323">
        <v>40451</v>
      </c>
      <c r="Q96" s="35" t="s">
        <v>244</v>
      </c>
      <c r="R96" s="31"/>
      <c r="S96" s="171">
        <v>1.44</v>
      </c>
      <c r="T96" s="287">
        <v>51.612903225806448</v>
      </c>
      <c r="U96" s="388">
        <v>-28.903451311864671</v>
      </c>
      <c r="V96" s="48">
        <v>10.831541218637993</v>
      </c>
      <c r="W96" s="369">
        <v>12</v>
      </c>
      <c r="X96" s="138">
        <v>2.79</v>
      </c>
      <c r="Y96" s="133">
        <v>2.79</v>
      </c>
      <c r="Z96" s="125">
        <v>0.82</v>
      </c>
      <c r="AA96" s="134">
        <v>1.05</v>
      </c>
      <c r="AB96" s="131">
        <v>1.35</v>
      </c>
      <c r="AC96" s="353">
        <v>2.95</v>
      </c>
      <c r="AD96" s="335">
        <v>118.51851851851849</v>
      </c>
      <c r="AE96" s="389">
        <v>8.0233638656577693</v>
      </c>
      <c r="AF96" s="206">
        <v>819</v>
      </c>
      <c r="AG96" s="125">
        <v>29.5</v>
      </c>
      <c r="AH96" s="125">
        <v>37.81</v>
      </c>
      <c r="AI96" s="372">
        <v>2.4406779661016911</v>
      </c>
      <c r="AJ96" s="373">
        <v>-20.07405448294103</v>
      </c>
      <c r="AK96" s="357">
        <v>1.5386165916643499</v>
      </c>
      <c r="AL96" s="390">
        <v>9.6000000000000085</v>
      </c>
      <c r="AM96" s="391">
        <v>15.89889579803099</v>
      </c>
      <c r="AN96" s="391">
        <v>14.702872823524711</v>
      </c>
      <c r="AO96" s="370">
        <v>9.5559042474774998</v>
      </c>
      <c r="AP96" s="358"/>
      <c r="AQ96" s="402">
        <v>1.37</v>
      </c>
      <c r="AR96" s="427">
        <v>1.25</v>
      </c>
      <c r="AS96" s="427">
        <v>1.1000000000000001</v>
      </c>
      <c r="AT96" s="427">
        <v>0.88</v>
      </c>
      <c r="AU96" s="427">
        <v>0.73</v>
      </c>
      <c r="AV96" s="427">
        <v>0.69</v>
      </c>
      <c r="AW96" s="442">
        <v>0.68</v>
      </c>
      <c r="AX96" s="427">
        <v>0.67</v>
      </c>
      <c r="AY96" s="427">
        <v>0.63</v>
      </c>
      <c r="AZ96" s="427">
        <v>0.57999999999999996</v>
      </c>
      <c r="BA96" s="427">
        <v>0.55000000000000004</v>
      </c>
      <c r="BB96" s="366">
        <v>0.52</v>
      </c>
      <c r="BC96" s="392">
        <v>9.6000000000000085</v>
      </c>
      <c r="BD96" s="393">
        <v>13.636363636363619</v>
      </c>
      <c r="BE96" s="393">
        <v>25</v>
      </c>
      <c r="BF96" s="393">
        <v>20.54794520547944</v>
      </c>
      <c r="BG96" s="393">
        <v>5.7971014492753659</v>
      </c>
      <c r="BH96" s="393">
        <v>1.4705882352941118</v>
      </c>
      <c r="BI96" s="393">
        <v>1.4925373134328399</v>
      </c>
      <c r="BJ96" s="393">
        <v>6.3492063492063489</v>
      </c>
      <c r="BK96" s="393">
        <v>8.6206896551724199</v>
      </c>
      <c r="BL96" s="393">
        <v>5.4545454545454444</v>
      </c>
      <c r="BM96" s="394">
        <v>5.7692307692307709</v>
      </c>
      <c r="BN96" s="395">
        <v>9.4307461880000343</v>
      </c>
      <c r="BO96" s="395">
        <v>7.1519942475456233</v>
      </c>
    </row>
    <row r="97" spans="1:67">
      <c r="A97" s="10" t="s">
        <v>402</v>
      </c>
      <c r="B97" s="11" t="s">
        <v>403</v>
      </c>
      <c r="C97" s="19" t="s">
        <v>102</v>
      </c>
      <c r="D97" s="19" t="s">
        <v>610</v>
      </c>
      <c r="E97" s="100">
        <v>36</v>
      </c>
      <c r="F97" s="104">
        <v>64</v>
      </c>
      <c r="G97" s="37" t="s">
        <v>660</v>
      </c>
      <c r="H97" s="38" t="s">
        <v>660</v>
      </c>
      <c r="I97" s="147">
        <v>63.15</v>
      </c>
      <c r="J97" s="294">
        <f>(S97/I97)*100</f>
        <v>1.9002375296912115</v>
      </c>
      <c r="K97" s="14">
        <v>0.28999999999999998</v>
      </c>
      <c r="L97" s="108">
        <v>0.3</v>
      </c>
      <c r="M97" s="15">
        <f>((L97/K97)-1)*100</f>
        <v>3.4482758620689724</v>
      </c>
      <c r="N97" s="16">
        <v>40689</v>
      </c>
      <c r="O97" s="17">
        <v>40694</v>
      </c>
      <c r="P97" s="18">
        <v>40714</v>
      </c>
      <c r="Q97" s="18" t="s">
        <v>626</v>
      </c>
      <c r="R97" s="11"/>
      <c r="S97" s="211">
        <f>L97*4</f>
        <v>1.2</v>
      </c>
      <c r="T97" s="221">
        <f>S97/X97*100</f>
        <v>17.964071856287426</v>
      </c>
      <c r="U97" s="288">
        <f>(I97/SQRT(22.5*X97*(I97/AA97))-1)*100</f>
        <v>-16.737555101120638</v>
      </c>
      <c r="V97" s="47">
        <f>I97/X97</f>
        <v>9.4535928143712571</v>
      </c>
      <c r="W97" s="266">
        <v>12</v>
      </c>
      <c r="X97" s="137">
        <v>6.68</v>
      </c>
      <c r="Y97" s="131">
        <v>1.33</v>
      </c>
      <c r="Z97" s="124">
        <v>2.3199999999999998</v>
      </c>
      <c r="AA97" s="132">
        <v>1.65</v>
      </c>
      <c r="AB97" s="146">
        <v>4.95</v>
      </c>
      <c r="AC97" s="147">
        <v>4.25</v>
      </c>
      <c r="AD97" s="228">
        <f>(AC97/AB97-1)*100</f>
        <v>-14.141414141414144</v>
      </c>
      <c r="AE97" s="229">
        <f>(I97/AB97)/Y97</f>
        <v>9.5921622237411697</v>
      </c>
      <c r="AF97" s="269">
        <v>1330</v>
      </c>
      <c r="AG97" s="124">
        <v>50.86</v>
      </c>
      <c r="AH97" s="124">
        <v>66.53</v>
      </c>
      <c r="AI97" s="181">
        <f>((I97-AG97)/AG97)*100</f>
        <v>24.164372788045611</v>
      </c>
      <c r="AJ97" s="149">
        <f>((I97-AH97)/AH97)*100</f>
        <v>-5.0804148504434128</v>
      </c>
      <c r="AK97" s="235">
        <f>AN97/AO97</f>
        <v>0.93369009552450544</v>
      </c>
      <c r="AL97" s="226">
        <f>((AQ97/AR97)^(1/1)-1)*100</f>
        <v>7.5471698113207308</v>
      </c>
      <c r="AM97" s="227">
        <f>((AQ97/AT97)^(1/3)-1)*100</f>
        <v>10.715524489384997</v>
      </c>
      <c r="AN97" s="227">
        <f>((AQ97/AV97)^(1/5)-1)*100</f>
        <v>13.697448881013807</v>
      </c>
      <c r="AO97" s="229">
        <f>((AQ97/BA97)^(1/10)-1)*100</f>
        <v>14.670230461552869</v>
      </c>
      <c r="AP97" s="216"/>
      <c r="AQ97" s="108">
        <v>1.1399999999999999</v>
      </c>
      <c r="AR97" s="14">
        <v>1.06</v>
      </c>
      <c r="AS97" s="14">
        <v>0.96</v>
      </c>
      <c r="AT97" s="14">
        <v>0.84</v>
      </c>
      <c r="AU97" s="14">
        <v>0.72</v>
      </c>
      <c r="AV97" s="14">
        <v>0.6</v>
      </c>
      <c r="AW97" s="14">
        <v>0.48</v>
      </c>
      <c r="AX97" s="14">
        <v>0.38</v>
      </c>
      <c r="AY97" s="14">
        <v>0.33500000000000002</v>
      </c>
      <c r="AZ97" s="14">
        <v>0.31</v>
      </c>
      <c r="BA97" s="14">
        <v>0.28999999999999998</v>
      </c>
      <c r="BB97" s="186">
        <v>0.27</v>
      </c>
      <c r="BC97" s="204">
        <f t="shared" ref="BC97:BM97" si="35">((AQ97/AR97)-1)*100</f>
        <v>7.5471698113207308</v>
      </c>
      <c r="BD97" s="164">
        <f t="shared" si="35"/>
        <v>10.416666666666675</v>
      </c>
      <c r="BE97" s="164">
        <f t="shared" si="35"/>
        <v>14.285714285714279</v>
      </c>
      <c r="BF97" s="164">
        <f t="shared" si="35"/>
        <v>16.666666666666675</v>
      </c>
      <c r="BG97" s="164">
        <f t="shared" si="35"/>
        <v>19.999999999999996</v>
      </c>
      <c r="BH97" s="164">
        <f t="shared" si="35"/>
        <v>25</v>
      </c>
      <c r="BI97" s="164">
        <f t="shared" si="35"/>
        <v>26.315789473684205</v>
      </c>
      <c r="BJ97" s="164">
        <f t="shared" si="35"/>
        <v>13.432835820895516</v>
      </c>
      <c r="BK97" s="164">
        <f t="shared" si="35"/>
        <v>8.064516129032274</v>
      </c>
      <c r="BL97" s="164">
        <f t="shared" si="35"/>
        <v>6.8965517241379448</v>
      </c>
      <c r="BM97" s="165">
        <f t="shared" si="35"/>
        <v>7.4074074074073959</v>
      </c>
      <c r="BN97" s="312">
        <f>AVERAGE(BC97:BM97)</f>
        <v>14.184847089593244</v>
      </c>
      <c r="BO97" s="312">
        <f>SQRT(AVERAGE((BC97-$BN97)^2,(BD97-$BN97)^2,(BE97-$BN97)^2,(BF97-$BN97)^2,(BG97-$BN97)^2,(BH97-$BN97)^2,(BI97-$BN97)^2,(BJ97-$BN97)^2,(BK97-$BN97)^2,(BL97-$BN97)^2,(BM97-$BN97)^2))</f>
        <v>6.7382743604419364</v>
      </c>
    </row>
    <row r="98" spans="1:67">
      <c r="A98" s="20" t="s">
        <v>208</v>
      </c>
      <c r="B98" s="21" t="s">
        <v>209</v>
      </c>
      <c r="C98" s="28" t="s">
        <v>102</v>
      </c>
      <c r="D98" s="28" t="s">
        <v>610</v>
      </c>
      <c r="E98" s="101">
        <v>11</v>
      </c>
      <c r="F98" s="104">
        <v>217</v>
      </c>
      <c r="G98" s="39" t="s">
        <v>717</v>
      </c>
      <c r="H98" s="40" t="s">
        <v>717</v>
      </c>
      <c r="I98" s="124">
        <v>26.92</v>
      </c>
      <c r="J98" s="294">
        <v>1.7830609212481423</v>
      </c>
      <c r="K98" s="425">
        <v>0.11</v>
      </c>
      <c r="L98" s="385">
        <v>0.12</v>
      </c>
      <c r="M98" s="214">
        <v>9.0909090909090828</v>
      </c>
      <c r="N98" s="25">
        <v>40686</v>
      </c>
      <c r="O98" s="26">
        <v>40688</v>
      </c>
      <c r="P98" s="27">
        <v>40702</v>
      </c>
      <c r="Q98" s="27" t="s">
        <v>143</v>
      </c>
      <c r="R98" s="21"/>
      <c r="S98" s="211">
        <v>0.48</v>
      </c>
      <c r="T98" s="221">
        <v>14.371257485029941</v>
      </c>
      <c r="U98" s="332">
        <v>-42.592722798279006</v>
      </c>
      <c r="V98" s="47">
        <v>8.0598802395209628</v>
      </c>
      <c r="W98" s="333">
        <v>12</v>
      </c>
      <c r="X98" s="137">
        <v>3.34</v>
      </c>
      <c r="Y98" s="131">
        <v>0.8</v>
      </c>
      <c r="Z98" s="124">
        <v>0.82</v>
      </c>
      <c r="AA98" s="132">
        <v>0.92</v>
      </c>
      <c r="AB98" s="131">
        <v>3.65</v>
      </c>
      <c r="AC98" s="124">
        <v>3.98</v>
      </c>
      <c r="AD98" s="335">
        <v>9.0410958904109524</v>
      </c>
      <c r="AE98" s="335">
        <v>9.2191780821917799</v>
      </c>
      <c r="AF98" s="354">
        <v>1480</v>
      </c>
      <c r="AG98" s="124">
        <v>21.55</v>
      </c>
      <c r="AH98" s="124">
        <v>32.619999999999997</v>
      </c>
      <c r="AI98" s="355">
        <v>24.918793503480277</v>
      </c>
      <c r="AJ98" s="356">
        <v>-17.47394236664622</v>
      </c>
      <c r="AK98" s="357" t="s">
        <v>664</v>
      </c>
      <c r="AL98" s="339">
        <v>4.9999999999999822</v>
      </c>
      <c r="AM98" s="340">
        <v>6.2658569182611146</v>
      </c>
      <c r="AN98" s="340">
        <v>11.842691472014469</v>
      </c>
      <c r="AO98" s="335" t="s">
        <v>664</v>
      </c>
      <c r="AP98" s="358"/>
      <c r="AQ98" s="402">
        <v>0.42</v>
      </c>
      <c r="AR98" s="442">
        <v>0.4</v>
      </c>
      <c r="AS98" s="427">
        <v>0.39</v>
      </c>
      <c r="AT98" s="427">
        <v>0.35</v>
      </c>
      <c r="AU98" s="427">
        <v>0.30667</v>
      </c>
      <c r="AV98" s="427">
        <v>0.24</v>
      </c>
      <c r="AW98" s="427">
        <v>0.21332999999999999</v>
      </c>
      <c r="AX98" s="427">
        <v>0.15998000000000001</v>
      </c>
      <c r="AY98" s="427">
        <v>0.12887999999999999</v>
      </c>
      <c r="AZ98" s="427">
        <v>0.12444</v>
      </c>
      <c r="BA98" s="442">
        <v>0</v>
      </c>
      <c r="BB98" s="362">
        <v>0</v>
      </c>
      <c r="BC98" s="363">
        <v>4.9999999999999822</v>
      </c>
      <c r="BD98" s="445">
        <v>2.5641025641025776</v>
      </c>
      <c r="BE98" s="445">
        <v>11.428571428571427</v>
      </c>
      <c r="BF98" s="445">
        <v>14.129194247888613</v>
      </c>
      <c r="BG98" s="445">
        <v>27.779166666666661</v>
      </c>
      <c r="BH98" s="445">
        <v>12.501757839966253</v>
      </c>
      <c r="BI98" s="445">
        <v>33.3479184898112</v>
      </c>
      <c r="BJ98" s="445">
        <v>24.130974549968983</v>
      </c>
      <c r="BK98" s="445">
        <v>3.5679845708775249</v>
      </c>
      <c r="BL98" s="445">
        <v>0</v>
      </c>
      <c r="BM98" s="365">
        <v>0</v>
      </c>
      <c r="BN98" s="349">
        <v>12.222697305259381</v>
      </c>
      <c r="BO98" s="349">
        <v>11.092903289908062</v>
      </c>
    </row>
    <row r="99" spans="1:67">
      <c r="A99" s="20" t="s">
        <v>129</v>
      </c>
      <c r="B99" s="21" t="s">
        <v>130</v>
      </c>
      <c r="C99" s="28" t="s">
        <v>102</v>
      </c>
      <c r="D99" s="28" t="s">
        <v>610</v>
      </c>
      <c r="E99" s="101">
        <v>13</v>
      </c>
      <c r="F99" s="104">
        <v>191</v>
      </c>
      <c r="G99" s="39" t="s">
        <v>717</v>
      </c>
      <c r="H99" s="40" t="s">
        <v>717</v>
      </c>
      <c r="I99" s="410">
        <v>33.26</v>
      </c>
      <c r="J99" s="214">
        <v>2.5856885147324125</v>
      </c>
      <c r="K99" s="414">
        <v>0.8</v>
      </c>
      <c r="L99" s="385">
        <v>0.86</v>
      </c>
      <c r="M99" s="214">
        <v>7.4999999999999956</v>
      </c>
      <c r="N99" s="352">
        <v>40499</v>
      </c>
      <c r="O99" s="26">
        <v>40501</v>
      </c>
      <c r="P99" s="27">
        <v>40515</v>
      </c>
      <c r="Q99" s="27" t="s">
        <v>699</v>
      </c>
      <c r="R99" s="21" t="s">
        <v>625</v>
      </c>
      <c r="S99" s="211">
        <v>0.86</v>
      </c>
      <c r="T99" s="221">
        <v>26.299694189602441</v>
      </c>
      <c r="U99" s="332">
        <v>-39.863107798941201</v>
      </c>
      <c r="V99" s="47">
        <v>10.17125382262997</v>
      </c>
      <c r="W99" s="333">
        <v>12</v>
      </c>
      <c r="X99" s="137">
        <v>3.27</v>
      </c>
      <c r="Y99" s="131">
        <v>1.44</v>
      </c>
      <c r="Z99" s="353">
        <v>0.54</v>
      </c>
      <c r="AA99" s="132">
        <v>0.8</v>
      </c>
      <c r="AB99" s="131">
        <v>2.99</v>
      </c>
      <c r="AC99" s="353">
        <v>4.03</v>
      </c>
      <c r="AD99" s="335">
        <v>34.782608695652165</v>
      </c>
      <c r="AE99" s="335">
        <v>7.72482348569305</v>
      </c>
      <c r="AF99" s="354">
        <v>1500</v>
      </c>
      <c r="AG99" s="353">
        <v>33.11</v>
      </c>
      <c r="AH99" s="353">
        <v>48.87</v>
      </c>
      <c r="AI99" s="355">
        <v>0.45303533675626301</v>
      </c>
      <c r="AJ99" s="356">
        <v>-31.941886638019227</v>
      </c>
      <c r="AK99" s="357">
        <v>0.32405078647641999</v>
      </c>
      <c r="AL99" s="339">
        <v>7.4999999999999956</v>
      </c>
      <c r="AM99" s="340">
        <v>6.1016126736148655</v>
      </c>
      <c r="AN99" s="340">
        <v>6.5917731595733562</v>
      </c>
      <c r="AO99" s="335">
        <v>20.341790344807581</v>
      </c>
      <c r="AP99" s="358"/>
      <c r="AQ99" s="402">
        <v>0.86</v>
      </c>
      <c r="AR99" s="427">
        <v>0.8</v>
      </c>
      <c r="AS99" s="427">
        <v>0.75</v>
      </c>
      <c r="AT99" s="427">
        <v>0.72</v>
      </c>
      <c r="AU99" s="427">
        <v>0.65</v>
      </c>
      <c r="AV99" s="427">
        <v>0.625</v>
      </c>
      <c r="AW99" s="427">
        <v>0.5</v>
      </c>
      <c r="AX99" s="427">
        <v>0.35</v>
      </c>
      <c r="AY99" s="427">
        <v>0.2</v>
      </c>
      <c r="AZ99" s="427">
        <v>0.15</v>
      </c>
      <c r="BA99" s="427">
        <v>0.13500000000000001</v>
      </c>
      <c r="BB99" s="366">
        <v>0.06</v>
      </c>
      <c r="BC99" s="363">
        <v>7.4999999999999956</v>
      </c>
      <c r="BD99" s="364">
        <v>6.6666666666666652</v>
      </c>
      <c r="BE99" s="364">
        <v>4.1666666666666741</v>
      </c>
      <c r="BF99" s="364">
        <v>10.769230769230749</v>
      </c>
      <c r="BG99" s="364">
        <v>4.0000000000000044</v>
      </c>
      <c r="BH99" s="364">
        <v>25</v>
      </c>
      <c r="BI99" s="364">
        <v>42.857142857142847</v>
      </c>
      <c r="BJ99" s="364">
        <v>74.999999999999986</v>
      </c>
      <c r="BK99" s="364">
        <v>33.33333333333335</v>
      </c>
      <c r="BL99" s="364">
        <v>11.111111111111088</v>
      </c>
      <c r="BM99" s="365">
        <v>125</v>
      </c>
      <c r="BN99" s="349">
        <v>31.400377400377401</v>
      </c>
      <c r="BO99" s="349">
        <v>36.119138432643574</v>
      </c>
    </row>
    <row r="100" spans="1:67">
      <c r="A100" s="20" t="s">
        <v>113</v>
      </c>
      <c r="B100" s="21" t="s">
        <v>114</v>
      </c>
      <c r="C100" s="28" t="s">
        <v>102</v>
      </c>
      <c r="D100" s="28" t="s">
        <v>610</v>
      </c>
      <c r="E100" s="101">
        <v>24</v>
      </c>
      <c r="F100" s="104">
        <v>102</v>
      </c>
      <c r="G100" s="39" t="s">
        <v>717</v>
      </c>
      <c r="H100" s="40" t="s">
        <v>717</v>
      </c>
      <c r="I100" s="124">
        <v>37.14</v>
      </c>
      <c r="J100" s="214">
        <v>6.4620355411954744</v>
      </c>
      <c r="K100" s="425">
        <v>0.59</v>
      </c>
      <c r="L100" s="385">
        <v>0.6</v>
      </c>
      <c r="M100" s="294">
        <v>1.6949152542372841</v>
      </c>
      <c r="N100" s="25">
        <v>40526</v>
      </c>
      <c r="O100" s="26">
        <v>40528</v>
      </c>
      <c r="P100" s="27">
        <v>40542</v>
      </c>
      <c r="Q100" s="27" t="s">
        <v>244</v>
      </c>
      <c r="R100" s="21"/>
      <c r="S100" s="211">
        <v>2.4</v>
      </c>
      <c r="T100" s="221">
        <v>88.235294117647044</v>
      </c>
      <c r="U100" s="332">
        <v>-17.556912084165354</v>
      </c>
      <c r="V100" s="47">
        <v>13.654411764705879</v>
      </c>
      <c r="W100" s="333">
        <v>12</v>
      </c>
      <c r="X100" s="137">
        <v>2.72</v>
      </c>
      <c r="Y100" s="131">
        <v>1.92</v>
      </c>
      <c r="Z100" s="124">
        <v>0.73</v>
      </c>
      <c r="AA100" s="132">
        <v>1.1200000000000001</v>
      </c>
      <c r="AB100" s="131">
        <v>2.65</v>
      </c>
      <c r="AC100" s="124">
        <v>2.58</v>
      </c>
      <c r="AD100" s="335">
        <v>-2.6415094339622627</v>
      </c>
      <c r="AE100" s="335">
        <v>7.2995283018867925</v>
      </c>
      <c r="AF100" s="354">
        <v>2040</v>
      </c>
      <c r="AG100" s="124">
        <v>37.15</v>
      </c>
      <c r="AH100" s="124">
        <v>45.08</v>
      </c>
      <c r="AI100" s="355">
        <v>-2.6917900403763101E-2</v>
      </c>
      <c r="AJ100" s="356">
        <v>-17.613132209405499</v>
      </c>
      <c r="AK100" s="357">
        <v>0.70007039413695304</v>
      </c>
      <c r="AL100" s="339">
        <v>1.716738197424905</v>
      </c>
      <c r="AM100" s="340">
        <v>4.4467675101945936</v>
      </c>
      <c r="AN100" s="340">
        <v>6.621301567096304</v>
      </c>
      <c r="AO100" s="335">
        <v>9.4580511082161127</v>
      </c>
      <c r="AP100" s="358"/>
      <c r="AQ100" s="402">
        <v>2.37</v>
      </c>
      <c r="AR100" s="427">
        <v>2.33</v>
      </c>
      <c r="AS100" s="427">
        <v>2.3199999999999998</v>
      </c>
      <c r="AT100" s="427">
        <v>2.08</v>
      </c>
      <c r="AU100" s="427">
        <v>1.92</v>
      </c>
      <c r="AV100" s="427">
        <v>1.72</v>
      </c>
      <c r="AW100" s="427">
        <v>1.48</v>
      </c>
      <c r="AX100" s="427">
        <v>1.32</v>
      </c>
      <c r="AY100" s="427">
        <v>1.2</v>
      </c>
      <c r="AZ100" s="427">
        <v>1.06</v>
      </c>
      <c r="BA100" s="427">
        <v>0.96</v>
      </c>
      <c r="BB100" s="366">
        <v>0.84</v>
      </c>
      <c r="BC100" s="363">
        <v>1.716738197424905</v>
      </c>
      <c r="BD100" s="364">
        <v>0.43103448275862999</v>
      </c>
      <c r="BE100" s="364">
        <v>11.538461538461519</v>
      </c>
      <c r="BF100" s="364">
        <v>8.3333333333333499</v>
      </c>
      <c r="BG100" s="364">
        <v>11.627906976744191</v>
      </c>
      <c r="BH100" s="364">
        <v>16.21621621621621</v>
      </c>
      <c r="BI100" s="364">
        <v>12.121212121212107</v>
      </c>
      <c r="BJ100" s="364">
        <v>10.000000000000011</v>
      </c>
      <c r="BK100" s="364">
        <v>13.207547169811319</v>
      </c>
      <c r="BL100" s="364">
        <v>10.416666666666671</v>
      </c>
      <c r="BM100" s="365">
        <v>14.285714285714281</v>
      </c>
      <c r="BN100" s="349">
        <v>9.9904391807584716</v>
      </c>
      <c r="BO100" s="349">
        <v>4.6704238300243928</v>
      </c>
    </row>
    <row r="101" spans="1:67">
      <c r="A101" s="29" t="s">
        <v>362</v>
      </c>
      <c r="B101" s="31" t="s">
        <v>363</v>
      </c>
      <c r="C101" s="28" t="s">
        <v>102</v>
      </c>
      <c r="D101" s="36" t="s">
        <v>610</v>
      </c>
      <c r="E101" s="102">
        <v>10</v>
      </c>
      <c r="F101" s="104">
        <v>225</v>
      </c>
      <c r="G101" s="41" t="s">
        <v>717</v>
      </c>
      <c r="H101" s="43" t="s">
        <v>717</v>
      </c>
      <c r="I101" s="125">
        <v>21.79</v>
      </c>
      <c r="J101" s="214">
        <v>2.2028453418999541</v>
      </c>
      <c r="K101" s="402">
        <v>0.1</v>
      </c>
      <c r="L101" s="385">
        <v>0.12</v>
      </c>
      <c r="M101" s="215">
        <v>2</v>
      </c>
      <c r="N101" s="328">
        <v>40403</v>
      </c>
      <c r="O101" s="322">
        <v>40407</v>
      </c>
      <c r="P101" s="323">
        <v>40421</v>
      </c>
      <c r="Q101" s="35" t="s">
        <v>697</v>
      </c>
      <c r="R101" s="31" t="s">
        <v>110</v>
      </c>
      <c r="S101" s="171">
        <v>0.48</v>
      </c>
      <c r="T101" s="221">
        <v>23.645320197044338</v>
      </c>
      <c r="U101" s="332">
        <v>-36.320623866764237</v>
      </c>
      <c r="V101" s="47">
        <v>10.733990147783249</v>
      </c>
      <c r="W101" s="369">
        <v>12</v>
      </c>
      <c r="X101" s="137">
        <v>2.0299999999999998</v>
      </c>
      <c r="Y101" s="131">
        <v>1.6</v>
      </c>
      <c r="Z101" s="124">
        <v>1.47</v>
      </c>
      <c r="AA101" s="132">
        <v>0.85</v>
      </c>
      <c r="AB101" s="133">
        <v>1.41</v>
      </c>
      <c r="AC101" s="125">
        <v>2.48</v>
      </c>
      <c r="AD101" s="370">
        <v>75.886524822695051</v>
      </c>
      <c r="AE101" s="335">
        <v>9.6586879432624109</v>
      </c>
      <c r="AF101" s="354">
        <v>2310</v>
      </c>
      <c r="AG101" s="124">
        <v>17.02</v>
      </c>
      <c r="AH101" s="124">
        <v>23.62</v>
      </c>
      <c r="AI101" s="355">
        <v>28.025851938895414</v>
      </c>
      <c r="AJ101" s="356">
        <v>-7.7476714648602947</v>
      </c>
      <c r="AK101" s="374" t="s">
        <v>664</v>
      </c>
      <c r="AL101" s="339">
        <v>10.526315789473667</v>
      </c>
      <c r="AM101" s="340">
        <v>9.4879784971972239</v>
      </c>
      <c r="AN101" s="340">
        <v>18.466445254224407</v>
      </c>
      <c r="AO101" s="335" t="s">
        <v>664</v>
      </c>
      <c r="AP101" s="375"/>
      <c r="AQ101" s="367">
        <v>0.42</v>
      </c>
      <c r="AR101" s="378">
        <v>0.38</v>
      </c>
      <c r="AS101" s="377">
        <v>0.36</v>
      </c>
      <c r="AT101" s="378">
        <v>0.32</v>
      </c>
      <c r="AU101" s="378">
        <v>0.24</v>
      </c>
      <c r="AV101" s="378">
        <v>0.18</v>
      </c>
      <c r="AW101" s="377">
        <v>0.12</v>
      </c>
      <c r="AX101" s="378">
        <v>0.09</v>
      </c>
      <c r="AY101" s="377">
        <v>0.08</v>
      </c>
      <c r="AZ101" s="378">
        <v>0.02</v>
      </c>
      <c r="BA101" s="377">
        <v>0</v>
      </c>
      <c r="BB101" s="379">
        <v>0</v>
      </c>
      <c r="BC101" s="363">
        <v>10.526315789473667</v>
      </c>
      <c r="BD101" s="364">
        <v>5.5555555555555562</v>
      </c>
      <c r="BE101" s="364">
        <v>12.5</v>
      </c>
      <c r="BF101" s="364">
        <v>33.33333333333335</v>
      </c>
      <c r="BG101" s="364">
        <v>33.333333333333329</v>
      </c>
      <c r="BH101" s="364">
        <v>50</v>
      </c>
      <c r="BI101" s="364">
        <v>33.333333333333329</v>
      </c>
      <c r="BJ101" s="364">
        <v>12.5</v>
      </c>
      <c r="BK101" s="364">
        <v>300</v>
      </c>
      <c r="BL101" s="364">
        <v>0</v>
      </c>
      <c r="BM101" s="365">
        <v>0</v>
      </c>
      <c r="BN101" s="349">
        <v>44.643806485911746</v>
      </c>
      <c r="BO101" s="349">
        <v>82.221285024509001</v>
      </c>
    </row>
    <row r="102" spans="1:67">
      <c r="A102" s="10" t="s">
        <v>652</v>
      </c>
      <c r="B102" s="11" t="s">
        <v>653</v>
      </c>
      <c r="C102" s="28" t="s">
        <v>102</v>
      </c>
      <c r="D102" s="6" t="s">
        <v>610</v>
      </c>
      <c r="E102" s="100">
        <v>30</v>
      </c>
      <c r="F102" s="104">
        <v>82</v>
      </c>
      <c r="G102" s="37" t="s">
        <v>660</v>
      </c>
      <c r="H102" s="114" t="s">
        <v>796</v>
      </c>
      <c r="I102" s="146">
        <v>10.44</v>
      </c>
      <c r="J102" s="213">
        <f>(S102/I102)*100</f>
        <v>6.7049808429118771</v>
      </c>
      <c r="K102" s="14">
        <v>0.17249999999999999</v>
      </c>
      <c r="L102" s="108">
        <v>0.17499999999999999</v>
      </c>
      <c r="M102" s="430">
        <f>((L102/K102)-1)*100</f>
        <v>1.449275362318847</v>
      </c>
      <c r="N102" s="18">
        <v>40604</v>
      </c>
      <c r="O102" s="18">
        <v>40606</v>
      </c>
      <c r="P102" s="18">
        <v>40617</v>
      </c>
      <c r="Q102" s="18" t="s">
        <v>8</v>
      </c>
      <c r="R102" s="110"/>
      <c r="S102" s="211">
        <f>L102*4</f>
        <v>0.7</v>
      </c>
      <c r="T102" s="304">
        <f>S102/X102*100</f>
        <v>-2333.333333333333</v>
      </c>
      <c r="U102" s="290" t="s">
        <v>664</v>
      </c>
      <c r="V102" s="305">
        <f>I102/X102</f>
        <v>-348</v>
      </c>
      <c r="W102" s="266">
        <v>12</v>
      </c>
      <c r="X102" s="145">
        <v>-0.03</v>
      </c>
      <c r="Y102" s="146">
        <v>6.02</v>
      </c>
      <c r="Z102" s="147">
        <v>0.64</v>
      </c>
      <c r="AA102" s="148">
        <v>0.68</v>
      </c>
      <c r="AB102" s="146">
        <v>0.18</v>
      </c>
      <c r="AC102" s="147">
        <v>0.89</v>
      </c>
      <c r="AD102" s="228">
        <f>(AC102/AB102-1)*100</f>
        <v>394.44444444444446</v>
      </c>
      <c r="AE102" s="308">
        <f>(I102/AB102)/Y102</f>
        <v>9.6345514950166127</v>
      </c>
      <c r="AF102" s="270">
        <v>2660</v>
      </c>
      <c r="AG102" s="147">
        <v>10.58</v>
      </c>
      <c r="AH102" s="147">
        <v>14.18</v>
      </c>
      <c r="AI102" s="182">
        <f>((I102-AG102)/AG102)*100</f>
        <v>-1.3232514177693815</v>
      </c>
      <c r="AJ102" s="150">
        <f>((I102-AH102)/AH102)*100</f>
        <v>-26.375176304654445</v>
      </c>
      <c r="AK102" s="235">
        <f>AN102/AO102</f>
        <v>0.68851299025701063</v>
      </c>
      <c r="AL102" s="230">
        <f>((AQ102/AR102)^(1/1)-1)*100</f>
        <v>1.4705882352941124</v>
      </c>
      <c r="AM102" s="231">
        <f>((AQ102/AT102)^(1/3)-1)*100</f>
        <v>3.0788379107201225</v>
      </c>
      <c r="AN102" s="231">
        <f>((AQ102/AV102)^(1/5)-1)*100</f>
        <v>6.1489801527652377</v>
      </c>
      <c r="AO102" s="228">
        <f>((AQ102/BA102)^(1/10)-1)*100</f>
        <v>8.9308121121577155</v>
      </c>
      <c r="AP102" s="216"/>
      <c r="AQ102" s="108">
        <v>0.69</v>
      </c>
      <c r="AR102" s="192">
        <v>0.68</v>
      </c>
      <c r="AS102" s="14">
        <v>0.67</v>
      </c>
      <c r="AT102" s="14">
        <v>0.63</v>
      </c>
      <c r="AU102" s="14">
        <v>0.59</v>
      </c>
      <c r="AV102" s="14">
        <v>0.51200000000000001</v>
      </c>
      <c r="AW102" s="14">
        <v>0.40266000000000002</v>
      </c>
      <c r="AX102" s="14">
        <v>0.35731999999999997</v>
      </c>
      <c r="AY102" s="14">
        <v>0.33602000000000004</v>
      </c>
      <c r="AZ102" s="14">
        <v>0.31466</v>
      </c>
      <c r="BA102" s="14">
        <v>0.29332000000000003</v>
      </c>
      <c r="BB102" s="186">
        <v>0.26135999999999998</v>
      </c>
      <c r="BC102" s="298">
        <f t="shared" ref="BC102:BM102" si="36">((AQ102/AR102)-1)*100</f>
        <v>1.4705882352941124</v>
      </c>
      <c r="BD102" s="299">
        <f t="shared" si="36"/>
        <v>1.4925373134328401</v>
      </c>
      <c r="BE102" s="299">
        <f t="shared" si="36"/>
        <v>6.3492063492063489</v>
      </c>
      <c r="BF102" s="299">
        <f t="shared" si="36"/>
        <v>6.7796610169491567</v>
      </c>
      <c r="BG102" s="299">
        <f t="shared" si="36"/>
        <v>15.234375</v>
      </c>
      <c r="BH102" s="299">
        <f t="shared" si="36"/>
        <v>27.154423086474932</v>
      </c>
      <c r="BI102" s="299">
        <f t="shared" si="36"/>
        <v>12.68890630247399</v>
      </c>
      <c r="BJ102" s="299">
        <f t="shared" si="36"/>
        <v>6.3389083983095951</v>
      </c>
      <c r="BK102" s="299">
        <f t="shared" si="36"/>
        <v>6.7882794126994384</v>
      </c>
      <c r="BL102" s="299">
        <f t="shared" si="36"/>
        <v>7.2753306968498466</v>
      </c>
      <c r="BM102" s="163">
        <f t="shared" si="36"/>
        <v>12.228344046525885</v>
      </c>
      <c r="BN102" s="109">
        <f>AVERAGE(BC102:BM102)</f>
        <v>9.4364145325651059</v>
      </c>
      <c r="BO102" s="109">
        <f>SQRT(AVERAGE((BC102-$BN102)^2,(BD102-$BN102)^2,(BE102-$BN102)^2,(BF102-$BN102)^2,(BG102-$BN102)^2,(BH102-$BN102)^2,(BI102-$BN102)^2,(BJ102-$BN102)^2,(BK102-$BN102)^2,(BL102-$BN102)^2,(BM102-$BN102)^2))</f>
        <v>6.9435644534639795</v>
      </c>
    </row>
    <row r="103" spans="1:67">
      <c r="A103" s="20" t="s">
        <v>474</v>
      </c>
      <c r="B103" s="21" t="s">
        <v>475</v>
      </c>
      <c r="C103" s="28" t="s">
        <v>102</v>
      </c>
      <c r="D103" s="21" t="s">
        <v>610</v>
      </c>
      <c r="E103" s="101">
        <v>17</v>
      </c>
      <c r="F103" s="104">
        <v>149</v>
      </c>
      <c r="G103" s="39" t="s">
        <v>717</v>
      </c>
      <c r="H103" s="12" t="s">
        <v>717</v>
      </c>
      <c r="I103" s="131">
        <v>21.81</v>
      </c>
      <c r="J103" s="294">
        <v>1.46721687299404</v>
      </c>
      <c r="K103" s="425">
        <v>7.7499999999999999E-2</v>
      </c>
      <c r="L103" s="385">
        <v>0.08</v>
      </c>
      <c r="M103" s="22">
        <v>3.2258064516128999</v>
      </c>
      <c r="N103" s="115">
        <v>40483</v>
      </c>
      <c r="O103" s="26">
        <v>40485</v>
      </c>
      <c r="P103" s="27">
        <v>40499</v>
      </c>
      <c r="Q103" s="25" t="s">
        <v>428</v>
      </c>
      <c r="R103" s="21"/>
      <c r="S103" s="211">
        <v>0.32</v>
      </c>
      <c r="T103" s="221">
        <v>29.090909090909086</v>
      </c>
      <c r="U103" s="332">
        <v>32.424020525436418</v>
      </c>
      <c r="V103" s="22">
        <v>19.827272727272724</v>
      </c>
      <c r="W103" s="333">
        <v>12</v>
      </c>
      <c r="X103" s="124">
        <v>1.1000000000000001</v>
      </c>
      <c r="Y103" s="131">
        <v>1.8</v>
      </c>
      <c r="Z103" s="353">
        <v>3.18</v>
      </c>
      <c r="AA103" s="124">
        <v>1.99</v>
      </c>
      <c r="AB103" s="131">
        <v>1.1200000000000001</v>
      </c>
      <c r="AC103" s="353">
        <v>1.26</v>
      </c>
      <c r="AD103" s="335">
        <v>12.5</v>
      </c>
      <c r="AE103" s="386">
        <v>10.81845238095238</v>
      </c>
      <c r="AF103" s="354">
        <v>3120</v>
      </c>
      <c r="AG103" s="353">
        <v>18.850000000000001</v>
      </c>
      <c r="AH103" s="353">
        <v>27.07</v>
      </c>
      <c r="AI103" s="355">
        <v>15.70291777188327</v>
      </c>
      <c r="AJ103" s="356">
        <v>-19.431104543775401</v>
      </c>
      <c r="AK103" s="357">
        <v>0.78184591323109798</v>
      </c>
      <c r="AL103" s="339">
        <v>3.3057851239669529</v>
      </c>
      <c r="AM103" s="340">
        <v>7.7217345015941907</v>
      </c>
      <c r="AN103" s="340">
        <v>12.94843559678187</v>
      </c>
      <c r="AO103" s="335">
        <v>16.561365069071584</v>
      </c>
      <c r="AP103" s="358"/>
      <c r="AQ103" s="359">
        <v>0.3125</v>
      </c>
      <c r="AR103" s="359">
        <v>0.30249999999999999</v>
      </c>
      <c r="AS103" s="360">
        <v>0.28499999999999998</v>
      </c>
      <c r="AT103" s="360">
        <v>0.25</v>
      </c>
      <c r="AU103" s="360">
        <v>0.21</v>
      </c>
      <c r="AV103" s="360">
        <v>0.17</v>
      </c>
      <c r="AW103" s="360">
        <v>0.14499999999999999</v>
      </c>
      <c r="AX103" s="360">
        <v>0.115</v>
      </c>
      <c r="AY103" s="360">
        <v>0.09</v>
      </c>
      <c r="AZ103" s="360">
        <v>0.08</v>
      </c>
      <c r="BA103" s="360">
        <v>6.7500000000000004E-2</v>
      </c>
      <c r="BB103" s="366">
        <v>5.7500000000000002E-2</v>
      </c>
      <c r="BC103" s="363">
        <v>3.3057851239669529</v>
      </c>
      <c r="BD103" s="364">
        <v>6.1403508771929776</v>
      </c>
      <c r="BE103" s="364">
        <v>13.999999999999993</v>
      </c>
      <c r="BF103" s="364">
        <v>19.047619047619047</v>
      </c>
      <c r="BG103" s="364">
        <v>23.52941176470587</v>
      </c>
      <c r="BH103" s="364">
        <v>17.241379310344836</v>
      </c>
      <c r="BI103" s="364">
        <v>26.086956521739108</v>
      </c>
      <c r="BJ103" s="364">
        <v>27.777777777777786</v>
      </c>
      <c r="BK103" s="364">
        <v>12.5</v>
      </c>
      <c r="BL103" s="364">
        <v>18.518518518518512</v>
      </c>
      <c r="BM103" s="365">
        <v>17.3913043478261</v>
      </c>
      <c r="BN103" s="349">
        <v>16.867191208153738</v>
      </c>
      <c r="BO103" s="349">
        <v>7.2775869888427307</v>
      </c>
    </row>
    <row r="104" spans="1:67">
      <c r="A104" s="20" t="s">
        <v>543</v>
      </c>
      <c r="B104" s="21" t="s">
        <v>547</v>
      </c>
      <c r="C104" s="28" t="s">
        <v>102</v>
      </c>
      <c r="D104" s="21" t="s">
        <v>610</v>
      </c>
      <c r="E104" s="101">
        <v>21</v>
      </c>
      <c r="F104" s="104">
        <v>116</v>
      </c>
      <c r="G104" s="39" t="s">
        <v>717</v>
      </c>
      <c r="H104" s="40" t="s">
        <v>717</v>
      </c>
      <c r="I104" s="137">
        <v>51.21</v>
      </c>
      <c r="J104" s="294">
        <v>1.718414372192931</v>
      </c>
      <c r="K104" s="385">
        <v>0.21</v>
      </c>
      <c r="L104" s="385">
        <v>0.22</v>
      </c>
      <c r="M104" s="22">
        <v>4.7619047619047672</v>
      </c>
      <c r="N104" s="115">
        <v>40786</v>
      </c>
      <c r="O104" s="26">
        <v>40788</v>
      </c>
      <c r="P104" s="27">
        <v>40802</v>
      </c>
      <c r="Q104" s="25" t="s">
        <v>774</v>
      </c>
      <c r="R104" s="185" t="s">
        <v>193</v>
      </c>
      <c r="S104" s="211">
        <v>0.88</v>
      </c>
      <c r="T104" s="214">
        <v>28.75816993464052</v>
      </c>
      <c r="U104" s="332">
        <v>-22.861638613556082</v>
      </c>
      <c r="V104" s="22">
        <v>16.735294117647062</v>
      </c>
      <c r="W104" s="333">
        <v>12</v>
      </c>
      <c r="X104" s="124">
        <v>3.06</v>
      </c>
      <c r="Y104" s="131">
        <v>8.9500000000000011</v>
      </c>
      <c r="Z104" s="353">
        <v>0.73</v>
      </c>
      <c r="AA104" s="124">
        <v>0.8</v>
      </c>
      <c r="AB104" s="131">
        <v>0.83</v>
      </c>
      <c r="AC104" s="353">
        <v>6.07</v>
      </c>
      <c r="AD104" s="335">
        <v>631.32530120481931</v>
      </c>
      <c r="AE104" s="386">
        <v>6.8937201319243471</v>
      </c>
      <c r="AF104" s="354">
        <v>3200</v>
      </c>
      <c r="AG104" s="353">
        <v>43.85</v>
      </c>
      <c r="AH104" s="353">
        <v>54.08</v>
      </c>
      <c r="AI104" s="355">
        <v>16.784492588369432</v>
      </c>
      <c r="AJ104" s="356">
        <v>-5.3069526627218888</v>
      </c>
      <c r="AK104" s="357">
        <v>1.2503516555838159</v>
      </c>
      <c r="AL104" s="339">
        <v>5.12820512820511</v>
      </c>
      <c r="AM104" s="340">
        <v>11.5973666981678</v>
      </c>
      <c r="AN104" s="340">
        <v>14.31755108178514</v>
      </c>
      <c r="AO104" s="335">
        <v>11.45081946974347</v>
      </c>
      <c r="AP104" s="358"/>
      <c r="AQ104" s="359">
        <v>0.82</v>
      </c>
      <c r="AR104" s="359">
        <v>0.78</v>
      </c>
      <c r="AS104" s="360">
        <v>0.7</v>
      </c>
      <c r="AT104" s="360">
        <v>0.59</v>
      </c>
      <c r="AU104" s="360">
        <v>0.51</v>
      </c>
      <c r="AV104" s="360">
        <v>0.42</v>
      </c>
      <c r="AW104" s="360">
        <v>0.376</v>
      </c>
      <c r="AX104" s="360">
        <v>0.33600000000000002</v>
      </c>
      <c r="AY104" s="360">
        <v>0.31359999999999999</v>
      </c>
      <c r="AZ104" s="360">
        <v>0.29759999999999998</v>
      </c>
      <c r="BA104" s="360">
        <v>0.27732000000000001</v>
      </c>
      <c r="BB104" s="366">
        <v>0.25063999999999997</v>
      </c>
      <c r="BC104" s="363">
        <v>5.12820512820511</v>
      </c>
      <c r="BD104" s="445">
        <v>11.428571428571427</v>
      </c>
      <c r="BE104" s="445">
        <v>18.644067796610166</v>
      </c>
      <c r="BF104" s="445">
        <v>15.686274509803912</v>
      </c>
      <c r="BG104" s="445">
        <v>21.428571428571438</v>
      </c>
      <c r="BH104" s="445">
        <v>11.70212765957446</v>
      </c>
      <c r="BI104" s="445">
        <v>11.90476190476191</v>
      </c>
      <c r="BJ104" s="445">
        <v>7.1428571428571397</v>
      </c>
      <c r="BK104" s="445">
        <v>5.3763440860214997</v>
      </c>
      <c r="BL104" s="445">
        <v>7.312851579402845</v>
      </c>
      <c r="BM104" s="365">
        <v>10.644749441429949</v>
      </c>
      <c r="BN104" s="349">
        <v>11.490852918709994</v>
      </c>
      <c r="BO104" s="349">
        <v>5.0694745107801156</v>
      </c>
    </row>
    <row r="105" spans="1:67">
      <c r="A105" s="20" t="s">
        <v>480</v>
      </c>
      <c r="B105" s="21" t="s">
        <v>481</v>
      </c>
      <c r="C105" s="28" t="s">
        <v>102</v>
      </c>
      <c r="D105" s="28" t="s">
        <v>610</v>
      </c>
      <c r="E105" s="101">
        <v>14</v>
      </c>
      <c r="F105" s="104">
        <v>177</v>
      </c>
      <c r="G105" s="39" t="s">
        <v>717</v>
      </c>
      <c r="H105" s="12" t="s">
        <v>717</v>
      </c>
      <c r="I105" s="453">
        <v>30.13</v>
      </c>
      <c r="J105" s="294">
        <v>1.9249917026219707</v>
      </c>
      <c r="K105" s="425">
        <v>0.13500000000000001</v>
      </c>
      <c r="L105" s="385">
        <v>0.14499999999999999</v>
      </c>
      <c r="M105" s="22">
        <v>7.4074074074073959</v>
      </c>
      <c r="N105" s="320">
        <v>40450</v>
      </c>
      <c r="O105" s="320">
        <v>40452</v>
      </c>
      <c r="P105" s="326">
        <v>40466</v>
      </c>
      <c r="Q105" s="26" t="s">
        <v>13</v>
      </c>
      <c r="R105" s="21"/>
      <c r="S105" s="211">
        <v>0.57999999999999996</v>
      </c>
      <c r="T105" s="221">
        <v>20.863309352517984</v>
      </c>
      <c r="U105" s="332">
        <v>-29.221300516613386</v>
      </c>
      <c r="V105" s="22">
        <v>10.838129496402878</v>
      </c>
      <c r="W105" s="333">
        <v>12</v>
      </c>
      <c r="X105" s="124">
        <v>2.78</v>
      </c>
      <c r="Y105" s="131">
        <v>1.1399999999999999</v>
      </c>
      <c r="Z105" s="353">
        <v>1.51</v>
      </c>
      <c r="AA105" s="124">
        <v>1.04</v>
      </c>
      <c r="AB105" s="131">
        <v>2.64</v>
      </c>
      <c r="AC105" s="353">
        <v>3.06</v>
      </c>
      <c r="AD105" s="335">
        <v>15.909090909090899</v>
      </c>
      <c r="AE105" s="386">
        <v>10.011297182349809</v>
      </c>
      <c r="AF105" s="354">
        <v>3440</v>
      </c>
      <c r="AG105" s="353">
        <v>24.64</v>
      </c>
      <c r="AH105" s="353">
        <v>33.119999999999997</v>
      </c>
      <c r="AI105" s="355">
        <v>22.28084415584415</v>
      </c>
      <c r="AJ105" s="356">
        <v>-9.0277777777777715</v>
      </c>
      <c r="AK105" s="357">
        <v>1.08233943846639</v>
      </c>
      <c r="AL105" s="339">
        <v>7.8431372549019764</v>
      </c>
      <c r="AM105" s="340">
        <v>10.287496281391141</v>
      </c>
      <c r="AN105" s="340">
        <v>15.870390358278293</v>
      </c>
      <c r="AO105" s="335">
        <v>14.66304358341195</v>
      </c>
      <c r="AP105" s="358"/>
      <c r="AQ105" s="402">
        <v>0.55000000000000004</v>
      </c>
      <c r="AR105" s="427">
        <v>0.51</v>
      </c>
      <c r="AS105" s="427">
        <v>0.45500000000000002</v>
      </c>
      <c r="AT105" s="427">
        <v>0.41</v>
      </c>
      <c r="AU105" s="427">
        <v>0.35</v>
      </c>
      <c r="AV105" s="427">
        <v>0.26333000000000001</v>
      </c>
      <c r="AW105" s="427">
        <v>0.20666999999999999</v>
      </c>
      <c r="AX105" s="427">
        <v>0.19</v>
      </c>
      <c r="AY105" s="427">
        <v>0.16933000000000001</v>
      </c>
      <c r="AZ105" s="427">
        <v>0.16200000000000001</v>
      </c>
      <c r="BA105" s="427">
        <v>0.14000000000000001</v>
      </c>
      <c r="BB105" s="366">
        <v>0.12667</v>
      </c>
      <c r="BC105" s="363">
        <v>7.8431372549019764</v>
      </c>
      <c r="BD105" s="364">
        <v>12.087912087912089</v>
      </c>
      <c r="BE105" s="364">
        <v>10.975609756097571</v>
      </c>
      <c r="BF105" s="364">
        <v>17.142857142857153</v>
      </c>
      <c r="BG105" s="364">
        <v>32.913074849048705</v>
      </c>
      <c r="BH105" s="364">
        <v>27.415686843760582</v>
      </c>
      <c r="BI105" s="364">
        <v>8.7736842105263104</v>
      </c>
      <c r="BJ105" s="364">
        <v>12.206933207346612</v>
      </c>
      <c r="BK105" s="364">
        <v>4.5246913580246906</v>
      </c>
      <c r="BL105" s="364">
        <v>15.714285714285699</v>
      </c>
      <c r="BM105" s="365">
        <v>10.523407278755831</v>
      </c>
      <c r="BN105" s="349">
        <v>14.556479973047022</v>
      </c>
      <c r="BO105" s="349">
        <v>8.1475184295532816</v>
      </c>
    </row>
    <row r="106" spans="1:67">
      <c r="A106" s="29" t="s">
        <v>111</v>
      </c>
      <c r="B106" s="31" t="s">
        <v>112</v>
      </c>
      <c r="C106" s="28" t="s">
        <v>102</v>
      </c>
      <c r="D106" s="30" t="s">
        <v>610</v>
      </c>
      <c r="E106" s="102">
        <v>16</v>
      </c>
      <c r="F106" s="104">
        <v>167</v>
      </c>
      <c r="G106" s="41" t="s">
        <v>717</v>
      </c>
      <c r="H106" s="42" t="s">
        <v>717</v>
      </c>
      <c r="I106" s="133">
        <v>69.59</v>
      </c>
      <c r="J106" s="295">
        <v>1.494467595918954</v>
      </c>
      <c r="K106" s="421">
        <v>0.25</v>
      </c>
      <c r="L106" s="406">
        <v>0.26</v>
      </c>
      <c r="M106" s="32">
        <v>4.0000000000000044</v>
      </c>
      <c r="N106" s="35">
        <v>40613</v>
      </c>
      <c r="O106" s="35">
        <v>40617</v>
      </c>
      <c r="P106" s="35">
        <v>40633</v>
      </c>
      <c r="Q106" s="35" t="s">
        <v>10</v>
      </c>
      <c r="R106" s="31" t="s">
        <v>110</v>
      </c>
      <c r="S106" s="171">
        <v>1.04</v>
      </c>
      <c r="T106" s="287">
        <v>19.809523809523803</v>
      </c>
      <c r="U106" s="388">
        <v>-14.875404110228965</v>
      </c>
      <c r="V106" s="48">
        <v>13.2552380952381</v>
      </c>
      <c r="W106" s="369">
        <v>12</v>
      </c>
      <c r="X106" s="138">
        <v>5.25</v>
      </c>
      <c r="Y106" s="133">
        <v>19.62</v>
      </c>
      <c r="Z106" s="125">
        <v>3</v>
      </c>
      <c r="AA106" s="134">
        <v>1.23</v>
      </c>
      <c r="AB106" s="133">
        <v>0.43</v>
      </c>
      <c r="AC106" s="125">
        <v>8.2200000000000006</v>
      </c>
      <c r="AD106" s="460">
        <v>1811.627906976744</v>
      </c>
      <c r="AE106" s="389">
        <v>8.2485835526159832</v>
      </c>
      <c r="AF106" s="371">
        <v>3600</v>
      </c>
      <c r="AG106" s="125">
        <v>55.18</v>
      </c>
      <c r="AH106" s="125">
        <v>73.930000000000007</v>
      </c>
      <c r="AI106" s="372">
        <v>26.114534251540423</v>
      </c>
      <c r="AJ106" s="373">
        <v>-5.8704179629379167</v>
      </c>
      <c r="AK106" s="374">
        <v>0.63588338890846996</v>
      </c>
      <c r="AL106" s="390">
        <v>4.1666666666666741</v>
      </c>
      <c r="AM106" s="391">
        <v>4.3532011211615984</v>
      </c>
      <c r="AN106" s="391">
        <v>4.5639552591273151</v>
      </c>
      <c r="AO106" s="370">
        <v>7.1773462536293122</v>
      </c>
      <c r="AP106" s="375"/>
      <c r="AQ106" s="367">
        <v>1</v>
      </c>
      <c r="AR106" s="378">
        <v>0.96</v>
      </c>
      <c r="AS106" s="378">
        <v>0.92</v>
      </c>
      <c r="AT106" s="378">
        <v>0.88</v>
      </c>
      <c r="AU106" s="378">
        <v>0.84</v>
      </c>
      <c r="AV106" s="378">
        <v>0.8</v>
      </c>
      <c r="AW106" s="378">
        <v>0.72</v>
      </c>
      <c r="AX106" s="378">
        <v>0.6</v>
      </c>
      <c r="AY106" s="378">
        <v>0.56833999999999996</v>
      </c>
      <c r="AZ106" s="378">
        <v>0.53332000000000002</v>
      </c>
      <c r="BA106" s="378">
        <v>0.5</v>
      </c>
      <c r="BB106" s="398">
        <v>0.46667999999999998</v>
      </c>
      <c r="BC106" s="392">
        <v>4.1666666666666741</v>
      </c>
      <c r="BD106" s="393">
        <v>4.347826086956518</v>
      </c>
      <c r="BE106" s="393">
        <v>4.5454545454545405</v>
      </c>
      <c r="BF106" s="393">
        <v>4.7619047619047672</v>
      </c>
      <c r="BG106" s="393">
        <v>4.9999999999999822</v>
      </c>
      <c r="BH106" s="393">
        <v>11.111111111111116</v>
      </c>
      <c r="BI106" s="393">
        <v>2</v>
      </c>
      <c r="BJ106" s="393">
        <v>5.5706091424147601</v>
      </c>
      <c r="BK106" s="393">
        <v>6.5664141603539941</v>
      </c>
      <c r="BL106" s="393">
        <v>6.6640000000000015</v>
      </c>
      <c r="BM106" s="394">
        <v>7.1397960058284147</v>
      </c>
      <c r="BN106" s="395">
        <v>7.2612529527900698</v>
      </c>
      <c r="BO106" s="395">
        <v>4.4477748488071907</v>
      </c>
    </row>
    <row r="107" spans="1:67">
      <c r="A107" s="10" t="s">
        <v>32</v>
      </c>
      <c r="B107" s="11" t="s">
        <v>33</v>
      </c>
      <c r="C107" s="28" t="s">
        <v>102</v>
      </c>
      <c r="D107" s="11" t="s">
        <v>610</v>
      </c>
      <c r="E107" s="100">
        <v>21</v>
      </c>
      <c r="F107" s="103">
        <v>115</v>
      </c>
      <c r="G107" s="37" t="s">
        <v>717</v>
      </c>
      <c r="H107" s="38" t="s">
        <v>717</v>
      </c>
      <c r="I107" s="148">
        <v>73.7</v>
      </c>
      <c r="J107" s="213">
        <v>2.7951153324287645</v>
      </c>
      <c r="K107" s="331">
        <v>0.48</v>
      </c>
      <c r="L107" s="331">
        <v>0.51500000000000001</v>
      </c>
      <c r="M107" s="13">
        <v>7.291666666666675</v>
      </c>
      <c r="N107" s="17">
        <v>40546</v>
      </c>
      <c r="O107" s="17">
        <v>40548</v>
      </c>
      <c r="P107" s="16">
        <v>40563</v>
      </c>
      <c r="Q107" s="17" t="s">
        <v>452</v>
      </c>
      <c r="R107" s="11"/>
      <c r="S107" s="211">
        <v>2.06</v>
      </c>
      <c r="T107" s="213">
        <v>73.309608540925268</v>
      </c>
      <c r="U107" s="332">
        <v>131.05856080473322</v>
      </c>
      <c r="V107" s="13">
        <v>26.227758007117441</v>
      </c>
      <c r="W107" s="333">
        <v>12</v>
      </c>
      <c r="X107" s="147">
        <v>2.81</v>
      </c>
      <c r="Y107" s="146">
        <v>3.56</v>
      </c>
      <c r="Z107" s="147">
        <v>0.81</v>
      </c>
      <c r="AA107" s="147">
        <v>4.58</v>
      </c>
      <c r="AB107" s="146">
        <v>2.95</v>
      </c>
      <c r="AC107" s="147">
        <v>2.87</v>
      </c>
      <c r="AD107" s="334">
        <v>-2.7118644067796627</v>
      </c>
      <c r="AE107" s="335">
        <v>7.017710912207197</v>
      </c>
      <c r="AF107" s="396">
        <v>4090</v>
      </c>
      <c r="AG107" s="147">
        <v>48.48</v>
      </c>
      <c r="AH107" s="147">
        <v>75.709999999999994</v>
      </c>
      <c r="AI107" s="336">
        <v>52.021452145214539</v>
      </c>
      <c r="AJ107" s="337">
        <v>-2.6548672566371567</v>
      </c>
      <c r="AK107" s="338">
        <v>0.59974422362013702</v>
      </c>
      <c r="AL107" s="339">
        <v>6.6666666666666652</v>
      </c>
      <c r="AM107" s="340">
        <v>6.2658569182611146</v>
      </c>
      <c r="AN107" s="340">
        <v>8.1114208988350978</v>
      </c>
      <c r="AO107" s="335">
        <v>13.524800372187769</v>
      </c>
      <c r="AP107" s="341"/>
      <c r="AQ107" s="342">
        <v>1.92</v>
      </c>
      <c r="AR107" s="342">
        <v>1.8</v>
      </c>
      <c r="AS107" s="343">
        <v>1.76</v>
      </c>
      <c r="AT107" s="343">
        <v>1.6</v>
      </c>
      <c r="AU107" s="343">
        <v>1.44</v>
      </c>
      <c r="AV107" s="343">
        <v>1.3</v>
      </c>
      <c r="AW107" s="343">
        <v>0.86</v>
      </c>
      <c r="AX107" s="343">
        <v>0.76</v>
      </c>
      <c r="AY107" s="343">
        <v>0.68</v>
      </c>
      <c r="AZ107" s="343">
        <v>0.61</v>
      </c>
      <c r="BA107" s="343">
        <v>0.54</v>
      </c>
      <c r="BB107" s="397">
        <v>0.48</v>
      </c>
      <c r="BC107" s="346">
        <v>6.6666666666666652</v>
      </c>
      <c r="BD107" s="347">
        <v>2.2727272727272698</v>
      </c>
      <c r="BE107" s="347">
        <v>9.9999999999999876</v>
      </c>
      <c r="BF107" s="347">
        <v>11.111111111111116</v>
      </c>
      <c r="BG107" s="347">
        <v>10.769230769230749</v>
      </c>
      <c r="BH107" s="347">
        <v>51.162790697674424</v>
      </c>
      <c r="BI107" s="347">
        <v>13.157894736842101</v>
      </c>
      <c r="BJ107" s="347">
        <v>11.76470588235294</v>
      </c>
      <c r="BK107" s="347">
        <v>11.475409836065595</v>
      </c>
      <c r="BL107" s="347">
        <v>12.962962962962951</v>
      </c>
      <c r="BM107" s="348">
        <v>12.50000000000002</v>
      </c>
      <c r="BN107" s="349">
        <v>13.985772721421261</v>
      </c>
      <c r="BO107" s="350">
        <v>12.145203768941547</v>
      </c>
    </row>
    <row r="108" spans="1:67">
      <c r="A108" s="20" t="s">
        <v>120</v>
      </c>
      <c r="B108" s="21" t="s">
        <v>180</v>
      </c>
      <c r="C108" s="28" t="s">
        <v>102</v>
      </c>
      <c r="D108" s="21" t="s">
        <v>610</v>
      </c>
      <c r="E108" s="101">
        <v>10</v>
      </c>
      <c r="F108" s="104">
        <v>241</v>
      </c>
      <c r="G108" s="39" t="s">
        <v>717</v>
      </c>
      <c r="H108" s="40" t="s">
        <v>717</v>
      </c>
      <c r="I108" s="156">
        <v>30.79</v>
      </c>
      <c r="J108" s="294">
        <v>1.039298473530367</v>
      </c>
      <c r="K108" s="366">
        <v>7.0000000000000007E-2</v>
      </c>
      <c r="L108" s="366">
        <v>0.08</v>
      </c>
      <c r="M108" s="22">
        <v>14.285714285714281</v>
      </c>
      <c r="N108" s="26">
        <v>40704</v>
      </c>
      <c r="O108" s="26">
        <v>40708</v>
      </c>
      <c r="P108" s="352">
        <v>40725</v>
      </c>
      <c r="Q108" s="26" t="s">
        <v>245</v>
      </c>
      <c r="R108" s="21"/>
      <c r="S108" s="211">
        <v>0.32</v>
      </c>
      <c r="T108" s="214">
        <v>10.847457627118642</v>
      </c>
      <c r="U108" s="332">
        <v>-26.644687423205873</v>
      </c>
      <c r="V108" s="22">
        <v>10.437288135593219</v>
      </c>
      <c r="W108" s="333">
        <v>12</v>
      </c>
      <c r="X108" s="353">
        <v>2.95</v>
      </c>
      <c r="Y108" s="131">
        <v>1.39</v>
      </c>
      <c r="Z108" s="353">
        <v>0.92</v>
      </c>
      <c r="AA108" s="353">
        <v>1.1599999999999999</v>
      </c>
      <c r="AB108" s="131">
        <v>2.36</v>
      </c>
      <c r="AC108" s="353">
        <v>2.57</v>
      </c>
      <c r="AD108" s="335">
        <v>8.8983050847457612</v>
      </c>
      <c r="AE108" s="335">
        <v>9.3860504816485797</v>
      </c>
      <c r="AF108" s="354">
        <v>4360</v>
      </c>
      <c r="AG108" s="353">
        <v>26.05</v>
      </c>
      <c r="AH108" s="353">
        <v>33.26</v>
      </c>
      <c r="AI108" s="355">
        <v>18.195777351247589</v>
      </c>
      <c r="AJ108" s="356">
        <v>-7.4263379434756427</v>
      </c>
      <c r="AK108" s="357">
        <v>1.49389664629704</v>
      </c>
      <c r="AL108" s="339">
        <v>12.50000000000002</v>
      </c>
      <c r="AM108" s="437">
        <v>10.520944959211612</v>
      </c>
      <c r="AN108" s="437">
        <v>15.15788814110792</v>
      </c>
      <c r="AO108" s="335">
        <v>10.146544058908072</v>
      </c>
      <c r="AP108" s="358"/>
      <c r="AQ108" s="359">
        <v>0.27</v>
      </c>
      <c r="AR108" s="384">
        <v>0.24</v>
      </c>
      <c r="AS108" s="360">
        <v>0.23</v>
      </c>
      <c r="AT108" s="360">
        <v>0.2</v>
      </c>
      <c r="AU108" s="360">
        <v>0.16</v>
      </c>
      <c r="AV108" s="360">
        <v>0.13331999999999999</v>
      </c>
      <c r="AW108" s="360">
        <v>0.12444</v>
      </c>
      <c r="AX108" s="360">
        <v>0.12148</v>
      </c>
      <c r="AY108" s="360">
        <v>0.1047</v>
      </c>
      <c r="AZ108" s="361">
        <v>0.10272000000000001</v>
      </c>
      <c r="BA108" s="361">
        <v>0.10272000000000001</v>
      </c>
      <c r="BB108" s="366">
        <v>0.10272000000000001</v>
      </c>
      <c r="BC108" s="363">
        <v>12.50000000000002</v>
      </c>
      <c r="BD108" s="364">
        <v>4.347826086956518</v>
      </c>
      <c r="BE108" s="364">
        <v>14.999999999999993</v>
      </c>
      <c r="BF108" s="364">
        <v>25</v>
      </c>
      <c r="BG108" s="364">
        <v>20.012001200120007</v>
      </c>
      <c r="BH108" s="364">
        <v>7.1359691417550719</v>
      </c>
      <c r="BI108" s="364">
        <v>2.4366150806717002</v>
      </c>
      <c r="BJ108" s="364">
        <v>16.026743075453666</v>
      </c>
      <c r="BK108" s="364">
        <v>1.9275700934579416</v>
      </c>
      <c r="BL108" s="364">
        <v>0</v>
      </c>
      <c r="BM108" s="365">
        <v>0</v>
      </c>
      <c r="BN108" s="349">
        <v>9.4897022434922675</v>
      </c>
      <c r="BO108" s="349">
        <v>8.2707920751812711</v>
      </c>
    </row>
    <row r="109" spans="1:67">
      <c r="A109" s="20" t="s">
        <v>686</v>
      </c>
      <c r="B109" s="21" t="s">
        <v>687</v>
      </c>
      <c r="C109" s="21" t="s">
        <v>102</v>
      </c>
      <c r="D109" s="21" t="s">
        <v>610</v>
      </c>
      <c r="E109" s="101">
        <v>50</v>
      </c>
      <c r="F109" s="104">
        <v>11</v>
      </c>
      <c r="G109" s="39" t="s">
        <v>796</v>
      </c>
      <c r="H109" s="40" t="s">
        <v>796</v>
      </c>
      <c r="I109" s="132">
        <v>27.33</v>
      </c>
      <c r="J109" s="214">
        <f>(S109/I109)*100</f>
        <v>5.8543724844493239</v>
      </c>
      <c r="K109" s="92">
        <v>0.39500000000000002</v>
      </c>
      <c r="L109" s="92">
        <v>0.4</v>
      </c>
      <c r="M109" s="284">
        <f>((L109/K109)-1)*100</f>
        <v>1.2658227848101333</v>
      </c>
      <c r="N109" s="320">
        <v>40441</v>
      </c>
      <c r="O109" s="320">
        <v>40443</v>
      </c>
      <c r="P109" s="329">
        <v>40466</v>
      </c>
      <c r="Q109" s="26" t="s">
        <v>13</v>
      </c>
      <c r="R109" s="21"/>
      <c r="S109" s="211">
        <f>L109*4</f>
        <v>1.6</v>
      </c>
      <c r="T109" s="214">
        <f>S109/X109*100</f>
        <v>70.484581497797365</v>
      </c>
      <c r="U109" s="288">
        <f>(I109/SQRT(22.5*X109*(I109/AA109))-1)*100</f>
        <v>-31.379012384964543</v>
      </c>
      <c r="V109" s="22">
        <f>I109/X109</f>
        <v>12.039647577092509</v>
      </c>
      <c r="W109" s="266">
        <v>12</v>
      </c>
      <c r="X109" s="353">
        <v>2.27</v>
      </c>
      <c r="Y109" s="131">
        <v>10.08</v>
      </c>
      <c r="Z109" s="124">
        <v>1.18</v>
      </c>
      <c r="AA109" s="353">
        <v>0.88</v>
      </c>
      <c r="AB109" s="131">
        <v>0.55000000000000004</v>
      </c>
      <c r="AC109" s="124">
        <v>1.51</v>
      </c>
      <c r="AD109" s="229">
        <f>(AC109/AB109-1)*100</f>
        <v>174.5454545454545</v>
      </c>
      <c r="AE109" s="229">
        <f>(I109/AB109)/Y109</f>
        <v>4.9296536796536783</v>
      </c>
      <c r="AF109" s="269">
        <v>4460</v>
      </c>
      <c r="AG109" s="124">
        <v>26.4</v>
      </c>
      <c r="AH109" s="124">
        <v>34.33</v>
      </c>
      <c r="AI109" s="181">
        <f>((I109-AG109)/AG109)*100</f>
        <v>3.5227272727272716</v>
      </c>
      <c r="AJ109" s="149">
        <f>((I109-AH109)/AH109)*100</f>
        <v>-20.390329158170697</v>
      </c>
      <c r="AK109" s="236">
        <f>AN109/AO109</f>
        <v>0.71310104297978172</v>
      </c>
      <c r="AL109" s="226">
        <f>((AQ109/AR109)^(1/1)-1)*100</f>
        <v>1.2779552715654896</v>
      </c>
      <c r="AM109" s="227">
        <f>((AQ109/AT109)^(1/3)-1)*100</f>
        <v>4.2238416279598345</v>
      </c>
      <c r="AN109" s="227">
        <f>((AQ109/AV109)^(1/5)-1)*100</f>
        <v>6.3986769324659409</v>
      </c>
      <c r="AO109" s="229">
        <f>((AQ109/BA109)^(1/10)-1)*100</f>
        <v>8.9730298328106084</v>
      </c>
      <c r="AP109" s="217"/>
      <c r="AQ109" s="193">
        <v>1.585</v>
      </c>
      <c r="AR109" s="193">
        <v>1.5649999999999999</v>
      </c>
      <c r="AS109" s="428">
        <v>1.5249999999999999</v>
      </c>
      <c r="AT109" s="428">
        <v>1.4</v>
      </c>
      <c r="AU109" s="428">
        <v>1.31</v>
      </c>
      <c r="AV109" s="428">
        <v>1.16238</v>
      </c>
      <c r="AW109" s="428">
        <v>1</v>
      </c>
      <c r="AX109" s="428">
        <v>0.88254999999999995</v>
      </c>
      <c r="AY109" s="428">
        <v>0.79729000000000005</v>
      </c>
      <c r="AZ109" s="428">
        <v>0.74377000000000004</v>
      </c>
      <c r="BA109" s="428">
        <v>0.67118000000000011</v>
      </c>
      <c r="BB109" s="92">
        <v>0.60043999999999997</v>
      </c>
      <c r="BC109" s="204">
        <f t="shared" ref="BC109:BM109" si="37">((AQ109/AR109)-1)*100</f>
        <v>1.2779552715654896</v>
      </c>
      <c r="BD109" s="164">
        <f t="shared" si="37"/>
        <v>2.6229508196721429</v>
      </c>
      <c r="BE109" s="164">
        <f t="shared" si="37"/>
        <v>8.9285714285714199</v>
      </c>
      <c r="BF109" s="164">
        <f t="shared" si="37"/>
        <v>6.8702290076335659</v>
      </c>
      <c r="BG109" s="164">
        <f t="shared" si="37"/>
        <v>12.699805571327794</v>
      </c>
      <c r="BH109" s="164">
        <f t="shared" si="37"/>
        <v>16.237999999999996</v>
      </c>
      <c r="BI109" s="164">
        <f t="shared" si="37"/>
        <v>13.308027873774876</v>
      </c>
      <c r="BJ109" s="164">
        <f t="shared" si="37"/>
        <v>10.693724993415188</v>
      </c>
      <c r="BK109" s="164">
        <f t="shared" si="37"/>
        <v>7.1957728867795057</v>
      </c>
      <c r="BL109" s="164">
        <f t="shared" si="37"/>
        <v>10.815280550671936</v>
      </c>
      <c r="BM109" s="165">
        <f t="shared" si="37"/>
        <v>11.78136033575381</v>
      </c>
      <c r="BN109" s="312">
        <f>AVERAGE(BC109:BM109)</f>
        <v>9.3119707944696124</v>
      </c>
      <c r="BO109" s="312">
        <f>SQRT(AVERAGE((BC109-$BN109)^2,(BD109-$BN109)^2,(BE109-$BN109)^2,(BF109-$BN109)^2,(BG109-$BN109)^2,(BH109-$BN109)^2,(BI109-$BN109)^2,(BJ109-$BN109)^2,(BK109-$BN109)^2,(BL109-$BN109)^2,(BM109-$BN109)^2))</f>
        <v>4.3228634456339892</v>
      </c>
    </row>
    <row r="110" spans="1:67">
      <c r="A110" s="20" t="s">
        <v>709</v>
      </c>
      <c r="B110" s="21" t="s">
        <v>710</v>
      </c>
      <c r="C110" s="21" t="s">
        <v>102</v>
      </c>
      <c r="D110" s="21" t="s">
        <v>610</v>
      </c>
      <c r="E110" s="101">
        <v>18</v>
      </c>
      <c r="F110" s="104">
        <v>142</v>
      </c>
      <c r="G110" s="39" t="s">
        <v>717</v>
      </c>
      <c r="H110" s="40" t="s">
        <v>717</v>
      </c>
      <c r="I110" s="132">
        <v>66.819999999999993</v>
      </c>
      <c r="J110" s="214">
        <v>3.5917390002993126</v>
      </c>
      <c r="K110" s="351">
        <v>0.55000000000000004</v>
      </c>
      <c r="L110" s="351">
        <v>0.6</v>
      </c>
      <c r="M110" s="22">
        <v>9.0909090909090828</v>
      </c>
      <c r="N110" s="26">
        <v>40681</v>
      </c>
      <c r="O110" s="26">
        <v>40683</v>
      </c>
      <c r="P110" s="352">
        <v>40695</v>
      </c>
      <c r="Q110" s="26" t="s">
        <v>7</v>
      </c>
      <c r="R110" s="21" t="s">
        <v>110</v>
      </c>
      <c r="S110" s="211">
        <v>2.4</v>
      </c>
      <c r="T110" s="214">
        <v>-260.86956521739125</v>
      </c>
      <c r="U110" s="332" t="s">
        <v>664</v>
      </c>
      <c r="V110" s="22">
        <v>-72.630434782608674</v>
      </c>
      <c r="W110" s="333">
        <v>12</v>
      </c>
      <c r="X110" s="353">
        <v>-0.92</v>
      </c>
      <c r="Y110" s="131">
        <v>-1.44</v>
      </c>
      <c r="Z110" s="353">
        <v>0.83</v>
      </c>
      <c r="AA110" s="353">
        <v>0.74</v>
      </c>
      <c r="AB110" s="131">
        <v>-5.28</v>
      </c>
      <c r="AC110" s="353">
        <v>8.08</v>
      </c>
      <c r="AD110" s="335">
        <v>-253.030303030303</v>
      </c>
      <c r="AE110" s="335" t="s">
        <v>664</v>
      </c>
      <c r="AF110" s="354">
        <v>4510</v>
      </c>
      <c r="AG110" s="353">
        <v>67.099999999999994</v>
      </c>
      <c r="AH110" s="353">
        <v>83.39</v>
      </c>
      <c r="AI110" s="355">
        <v>-0.41728763040238598</v>
      </c>
      <c r="AJ110" s="356">
        <v>-19.870488068113691</v>
      </c>
      <c r="AK110" s="357">
        <v>0.87801017461678099</v>
      </c>
      <c r="AL110" s="339">
        <v>9.0425531914893664</v>
      </c>
      <c r="AM110" s="340">
        <v>6.0250464462852964</v>
      </c>
      <c r="AN110" s="340">
        <v>6.1651688038389265</v>
      </c>
      <c r="AO110" s="335">
        <v>7.021750979742114</v>
      </c>
      <c r="AP110" s="358"/>
      <c r="AQ110" s="359">
        <v>2.0499999999999998</v>
      </c>
      <c r="AR110" s="359">
        <v>1.88</v>
      </c>
      <c r="AS110" s="360">
        <v>1.84</v>
      </c>
      <c r="AT110" s="360">
        <v>1.72</v>
      </c>
      <c r="AU110" s="360">
        <v>1.6</v>
      </c>
      <c r="AV110" s="360">
        <v>1.52</v>
      </c>
      <c r="AW110" s="360">
        <v>1.36</v>
      </c>
      <c r="AX110" s="360">
        <v>1.2</v>
      </c>
      <c r="AY110" s="360">
        <v>1.1499999999999999</v>
      </c>
      <c r="AZ110" s="360">
        <v>1.1000000000000001</v>
      </c>
      <c r="BA110" s="360">
        <v>1.04</v>
      </c>
      <c r="BB110" s="366">
        <v>1</v>
      </c>
      <c r="BC110" s="363">
        <v>9.0425531914893664</v>
      </c>
      <c r="BD110" s="364">
        <v>2.1739130434782479</v>
      </c>
      <c r="BE110" s="364">
        <v>6.976744186046524</v>
      </c>
      <c r="BF110" s="364">
        <v>7.4999999999999956</v>
      </c>
      <c r="BG110" s="364">
        <v>5.2631578947368363</v>
      </c>
      <c r="BH110" s="364">
        <v>11.76470588235294</v>
      </c>
      <c r="BI110" s="364">
        <v>13.33333333333335</v>
      </c>
      <c r="BJ110" s="364">
        <v>4.347826086956518</v>
      </c>
      <c r="BK110" s="364">
        <v>4.5454545454545183</v>
      </c>
      <c r="BL110" s="364">
        <v>5.7692307692307709</v>
      </c>
      <c r="BM110" s="365">
        <v>4.0000000000000044</v>
      </c>
      <c r="BN110" s="349">
        <v>6.79244717573446</v>
      </c>
      <c r="BO110" s="349">
        <v>3.256372581281068</v>
      </c>
    </row>
    <row r="111" spans="1:67">
      <c r="A111" s="29" t="s">
        <v>300</v>
      </c>
      <c r="B111" s="31" t="s">
        <v>301</v>
      </c>
      <c r="C111" s="21" t="s">
        <v>102</v>
      </c>
      <c r="D111" s="31" t="s">
        <v>610</v>
      </c>
      <c r="E111" s="102">
        <v>46</v>
      </c>
      <c r="F111" s="104">
        <v>20</v>
      </c>
      <c r="G111" s="41" t="s">
        <v>796</v>
      </c>
      <c r="H111" s="43" t="s">
        <v>796</v>
      </c>
      <c r="I111" s="134">
        <v>62.48</v>
      </c>
      <c r="J111" s="215">
        <f>(S111/I111)*100</f>
        <v>2.4967989756722151</v>
      </c>
      <c r="K111" s="106">
        <v>0.37</v>
      </c>
      <c r="L111" s="187">
        <v>0.39</v>
      </c>
      <c r="M111" s="169">
        <f>((L111/K111)-1)*100</f>
        <v>5.4054054054054168</v>
      </c>
      <c r="N111" s="45">
        <v>40618</v>
      </c>
      <c r="O111" s="45">
        <v>40620</v>
      </c>
      <c r="P111" s="44">
        <v>40638</v>
      </c>
      <c r="Q111" s="276" t="s">
        <v>425</v>
      </c>
      <c r="R111" s="31"/>
      <c r="S111" s="171">
        <f>L111*4</f>
        <v>1.56</v>
      </c>
      <c r="T111" s="214">
        <f>S111/X111*100</f>
        <v>22.446043165467628</v>
      </c>
      <c r="U111" s="288">
        <f>(I111/SQRT(22.5*X111*(I111/AA111))-1)*100</f>
        <v>-31.045862621951692</v>
      </c>
      <c r="V111" s="32">
        <f>I111/X111</f>
        <v>8.9899280575539553</v>
      </c>
      <c r="W111" s="267">
        <v>12</v>
      </c>
      <c r="X111" s="125">
        <v>6.95</v>
      </c>
      <c r="Y111" s="133">
        <v>1.1599999999999999</v>
      </c>
      <c r="Z111" s="125">
        <v>1.34</v>
      </c>
      <c r="AA111" s="125">
        <v>1.19</v>
      </c>
      <c r="AB111" s="133">
        <v>5.66</v>
      </c>
      <c r="AC111" s="125">
        <v>6</v>
      </c>
      <c r="AD111" s="234">
        <f>(AC111/AB111-1)*100</f>
        <v>6.0070671378091856</v>
      </c>
      <c r="AE111" s="229">
        <f>(I111/AB111)/Y111</f>
        <v>9.5162666016814903</v>
      </c>
      <c r="AF111" s="271">
        <v>17860</v>
      </c>
      <c r="AG111" s="125">
        <v>52.17</v>
      </c>
      <c r="AH111" s="125">
        <v>66</v>
      </c>
      <c r="AI111" s="183">
        <f>((I111-AG111)/AG111)*100</f>
        <v>19.762315506996348</v>
      </c>
      <c r="AJ111" s="151">
        <f>((I111-AH111)/AH111)*100</f>
        <v>-5.3333333333333375</v>
      </c>
      <c r="AK111" s="237">
        <f>AN111/AO111</f>
        <v>1.4007563156196938</v>
      </c>
      <c r="AL111" s="226">
        <f>((AQ111/AR111)^(1/1)-1)*100</f>
        <v>5.7971014492753659</v>
      </c>
      <c r="AM111" s="227">
        <f>((AQ111/AT111)^(1/3)-1)*100</f>
        <v>9.2391413245761278</v>
      </c>
      <c r="AN111" s="227">
        <f>((AQ111/AV111)^(1/5)-1)*100</f>
        <v>11.690108787046793</v>
      </c>
      <c r="AO111" s="229">
        <f>((AQ111/BA111)^(1/10)-1)*100</f>
        <v>8.3455692162095261</v>
      </c>
      <c r="AP111" s="218"/>
      <c r="AQ111" s="194">
        <v>1.46</v>
      </c>
      <c r="AR111" s="194">
        <v>1.38</v>
      </c>
      <c r="AS111" s="33">
        <v>1.28</v>
      </c>
      <c r="AT111" s="33">
        <v>1.1200000000000001</v>
      </c>
      <c r="AU111" s="33">
        <v>0.96499999999999997</v>
      </c>
      <c r="AV111" s="33">
        <v>0.84</v>
      </c>
      <c r="AW111" s="33">
        <v>0.76500000000000001</v>
      </c>
      <c r="AX111" s="33">
        <v>0.71499999999999997</v>
      </c>
      <c r="AY111" s="33">
        <v>0.69499999999999995</v>
      </c>
      <c r="AZ111" s="33">
        <v>0.67500000000000004</v>
      </c>
      <c r="BA111" s="33">
        <v>0.65500000000000003</v>
      </c>
      <c r="BB111" s="187">
        <v>0.63500000000000001</v>
      </c>
      <c r="BC111" s="204">
        <f t="shared" ref="BC111:BM112" si="38">((AQ111/AR111)-1)*100</f>
        <v>5.7971014492753659</v>
      </c>
      <c r="BD111" s="164">
        <f t="shared" si="38"/>
        <v>7.8125</v>
      </c>
      <c r="BE111" s="164">
        <f t="shared" si="38"/>
        <v>14.285714285714279</v>
      </c>
      <c r="BF111" s="164">
        <f t="shared" si="38"/>
        <v>16.062176165803123</v>
      </c>
      <c r="BG111" s="164">
        <f t="shared" si="38"/>
        <v>14.880952380952372</v>
      </c>
      <c r="BH111" s="164">
        <f t="shared" si="38"/>
        <v>9.8039215686274375</v>
      </c>
      <c r="BI111" s="164">
        <f t="shared" si="38"/>
        <v>6.9930069930070005</v>
      </c>
      <c r="BJ111" s="164">
        <f t="shared" si="38"/>
        <v>2.877697841726623</v>
      </c>
      <c r="BK111" s="164">
        <f t="shared" si="38"/>
        <v>2.962962962962945</v>
      </c>
      <c r="BL111" s="164">
        <f t="shared" si="38"/>
        <v>3.0534351145038219</v>
      </c>
      <c r="BM111" s="165">
        <f t="shared" si="38"/>
        <v>3.1496062992125928</v>
      </c>
      <c r="BN111" s="312">
        <f>AVERAGE(BC111:BM111)</f>
        <v>7.970825005616871</v>
      </c>
      <c r="BO111" s="312">
        <f>SQRT(AVERAGE((BC111-$BN111)^2,(BD111-$BN111)^2,(BE111-$BN111)^2,(BF111-$BN111)^2,(BG111-$BN111)^2,(BH111-$BN111)^2,(BI111-$BN111)^2,(BJ111-$BN111)^2,(BK111-$BN111)^2,(BL111-$BN111)^2,(BM111-$BN111)^2))</f>
        <v>4.8674023522410126</v>
      </c>
    </row>
    <row r="112" spans="1:67">
      <c r="A112" s="20" t="s">
        <v>794</v>
      </c>
      <c r="B112" s="21" t="s">
        <v>795</v>
      </c>
      <c r="C112" s="21" t="s">
        <v>102</v>
      </c>
      <c r="D112" s="21" t="s">
        <v>610</v>
      </c>
      <c r="E112" s="101">
        <v>28</v>
      </c>
      <c r="F112" s="104">
        <v>88</v>
      </c>
      <c r="G112" s="39" t="s">
        <v>660</v>
      </c>
      <c r="H112" s="40" t="s">
        <v>660</v>
      </c>
      <c r="I112" s="132">
        <v>46.06</v>
      </c>
      <c r="J112" s="213">
        <f>(S112/I112)*100</f>
        <v>2.6052974381241856</v>
      </c>
      <c r="K112" s="92">
        <v>0.28000000000000003</v>
      </c>
      <c r="L112" s="92">
        <v>0.3</v>
      </c>
      <c r="M112" s="166">
        <f>((L112/K112)-1)*100</f>
        <v>7.1428571428571397</v>
      </c>
      <c r="N112" s="26">
        <v>40497</v>
      </c>
      <c r="O112" s="26">
        <v>40499</v>
      </c>
      <c r="P112" s="352">
        <v>40513</v>
      </c>
      <c r="Q112" s="26" t="s">
        <v>7</v>
      </c>
      <c r="R112" s="21"/>
      <c r="S112" s="211">
        <f>L112*4</f>
        <v>1.2</v>
      </c>
      <c r="T112" s="213">
        <f>S112/X112*100</f>
        <v>27.027027027027025</v>
      </c>
      <c r="U112" s="290">
        <f>(I112/SQRT(22.5*X112*(I112/AA112))-1)*100</f>
        <v>-5.1807472572648283</v>
      </c>
      <c r="V112" s="22">
        <f>I112/X112</f>
        <v>10.373873873873874</v>
      </c>
      <c r="W112" s="266">
        <v>12</v>
      </c>
      <c r="X112" s="353">
        <v>4.4400000000000004</v>
      </c>
      <c r="Y112" s="131">
        <v>0.61</v>
      </c>
      <c r="Z112" s="124">
        <v>1.03</v>
      </c>
      <c r="AA112" s="353">
        <v>1.95</v>
      </c>
      <c r="AB112" s="131">
        <v>6.26</v>
      </c>
      <c r="AC112" s="124">
        <v>6.47</v>
      </c>
      <c r="AD112" s="229">
        <f>(AC112/AB112-1)*100</f>
        <v>3.3546325878594185</v>
      </c>
      <c r="AE112" s="308">
        <f>(I112/AB112)/Y112</f>
        <v>12.062012255800555</v>
      </c>
      <c r="AF112" s="269">
        <v>21540</v>
      </c>
      <c r="AG112" s="124">
        <v>44.06</v>
      </c>
      <c r="AH112" s="124">
        <v>59.54</v>
      </c>
      <c r="AI112" s="181">
        <f>((I112-AG112)/AG112)*100</f>
        <v>4.5392646391284615</v>
      </c>
      <c r="AJ112" s="149">
        <f>((I112-AH112)/AH112)*100</f>
        <v>-22.640241854215649</v>
      </c>
      <c r="AK112" s="236">
        <f>AN112/AO112</f>
        <v>0.98362525047838567</v>
      </c>
      <c r="AL112" s="230">
        <f>((AQ112/AR112)^(1/1)-1)*100</f>
        <v>1.7857142857142572</v>
      </c>
      <c r="AM112" s="231">
        <f>((AQ112/AT112)^(1/3)-1)*100</f>
        <v>12.530855733856594</v>
      </c>
      <c r="AN112" s="231">
        <f>((AQ112/AV112)^(1/5)-1)*100</f>
        <v>20.973552688431262</v>
      </c>
      <c r="AO112" s="228">
        <f>((AQ112/BA112)^(1/10)-1)*100</f>
        <v>21.322706669263304</v>
      </c>
      <c r="AP112" s="217"/>
      <c r="AQ112" s="193">
        <v>1.1399999999999999</v>
      </c>
      <c r="AR112" s="193">
        <v>1.1200000000000001</v>
      </c>
      <c r="AS112" s="428">
        <v>0.96</v>
      </c>
      <c r="AT112" s="428">
        <v>0.8</v>
      </c>
      <c r="AU112" s="428">
        <v>0.55000000000000004</v>
      </c>
      <c r="AV112" s="428">
        <v>0.44</v>
      </c>
      <c r="AW112" s="428">
        <v>0.38</v>
      </c>
      <c r="AX112" s="428">
        <v>0.3</v>
      </c>
      <c r="AY112" s="428">
        <v>0.23</v>
      </c>
      <c r="AZ112" s="428">
        <v>0.1925</v>
      </c>
      <c r="BA112" s="428">
        <v>0.16500000000000001</v>
      </c>
      <c r="BB112" s="92">
        <v>0.14499999999999999</v>
      </c>
      <c r="BC112" s="298">
        <f t="shared" si="38"/>
        <v>1.7857142857142572</v>
      </c>
      <c r="BD112" s="299">
        <f t="shared" si="38"/>
        <v>16.666666666666675</v>
      </c>
      <c r="BE112" s="299">
        <f t="shared" si="38"/>
        <v>19.999999999999996</v>
      </c>
      <c r="BF112" s="299">
        <f t="shared" si="38"/>
        <v>45.45454545454546</v>
      </c>
      <c r="BG112" s="299">
        <f t="shared" si="38"/>
        <v>25</v>
      </c>
      <c r="BH112" s="299">
        <f t="shared" si="38"/>
        <v>15.789473684210531</v>
      </c>
      <c r="BI112" s="299">
        <f t="shared" si="38"/>
        <v>26.666666666666682</v>
      </c>
      <c r="BJ112" s="299">
        <f t="shared" si="38"/>
        <v>30.434782608695631</v>
      </c>
      <c r="BK112" s="299">
        <f t="shared" si="38"/>
        <v>19.480519480519476</v>
      </c>
      <c r="BL112" s="299">
        <f t="shared" si="38"/>
        <v>16.666666666666675</v>
      </c>
      <c r="BM112" s="163">
        <f t="shared" si="38"/>
        <v>13.793103448275868</v>
      </c>
      <c r="BN112" s="109">
        <f>AVERAGE(BC112:BM112)</f>
        <v>21.067103541996481</v>
      </c>
      <c r="BO112" s="109">
        <f>SQRT(AVERAGE((BC112-$BN112)^2,(BD112-$BN112)^2,(BE112-$BN112)^2,(BF112-$BN112)^2,(BG112-$BN112)^2,(BH112-$BN112)^2,(BI112-$BN112)^2,(BJ112-$BN112)^2,(BK112-$BN112)^2,(BL112-$BN112)^2,(BM112-$BN112)^2))</f>
        <v>10.549638469219877</v>
      </c>
    </row>
    <row r="113" spans="1:67">
      <c r="A113" s="20" t="s">
        <v>183</v>
      </c>
      <c r="B113" s="21" t="s">
        <v>184</v>
      </c>
      <c r="C113" s="21" t="s">
        <v>102</v>
      </c>
      <c r="D113" s="21" t="s">
        <v>610</v>
      </c>
      <c r="E113" s="101">
        <v>19</v>
      </c>
      <c r="F113" s="104">
        <v>131</v>
      </c>
      <c r="G113" s="39" t="s">
        <v>660</v>
      </c>
      <c r="H113" s="40" t="s">
        <v>660</v>
      </c>
      <c r="I113" s="132">
        <v>66.98</v>
      </c>
      <c r="J113" s="214">
        <v>2.0901761719916392</v>
      </c>
      <c r="K113" s="385">
        <v>0.33</v>
      </c>
      <c r="L113" s="351">
        <v>0.35</v>
      </c>
      <c r="M113" s="22">
        <v>6.0606060606060543</v>
      </c>
      <c r="N113" s="26">
        <v>40722</v>
      </c>
      <c r="O113" s="26">
        <v>40724</v>
      </c>
      <c r="P113" s="352">
        <v>40745</v>
      </c>
      <c r="Q113" s="26" t="s">
        <v>357</v>
      </c>
      <c r="R113" s="94" t="s">
        <v>705</v>
      </c>
      <c r="S113" s="211">
        <v>1.4</v>
      </c>
      <c r="T113" s="214">
        <v>18.276762402088771</v>
      </c>
      <c r="U113" s="332">
        <v>-38.602202114843678</v>
      </c>
      <c r="V113" s="22">
        <v>8.7441253263707548</v>
      </c>
      <c r="W113" s="333">
        <v>12</v>
      </c>
      <c r="X113" s="353">
        <v>7.66</v>
      </c>
      <c r="Y113" s="131">
        <v>1.1599999999999999</v>
      </c>
      <c r="Z113" s="353">
        <v>1.43</v>
      </c>
      <c r="AA113" s="353">
        <v>0.97</v>
      </c>
      <c r="AB113" s="131">
        <v>6.44</v>
      </c>
      <c r="AC113" s="353">
        <v>7.47</v>
      </c>
      <c r="AD113" s="335">
        <v>15.993788819875762</v>
      </c>
      <c r="AE113" s="386">
        <v>8.9660526879417457</v>
      </c>
      <c r="AF113" s="354">
        <v>22600</v>
      </c>
      <c r="AG113" s="353">
        <v>51.75</v>
      </c>
      <c r="AH113" s="353">
        <v>69.83</v>
      </c>
      <c r="AI113" s="355">
        <v>29.429951690821269</v>
      </c>
      <c r="AJ113" s="356">
        <v>-4.0813403981096874</v>
      </c>
      <c r="AK113" s="357">
        <v>0.75511748310990101</v>
      </c>
      <c r="AL113" s="339">
        <v>11.304347826086962</v>
      </c>
      <c r="AM113" s="340">
        <v>7.1664579674248765</v>
      </c>
      <c r="AN113" s="340">
        <v>7.7818067712725814</v>
      </c>
      <c r="AO113" s="335">
        <v>10.305425242206994</v>
      </c>
      <c r="AP113" s="358"/>
      <c r="AQ113" s="359">
        <v>1.28</v>
      </c>
      <c r="AR113" s="359">
        <v>1.1499999999999999</v>
      </c>
      <c r="AS113" s="427">
        <v>1.0900000000000001</v>
      </c>
      <c r="AT113" s="427">
        <v>1.04</v>
      </c>
      <c r="AU113" s="427">
        <v>0.96</v>
      </c>
      <c r="AV113" s="427">
        <v>0.88</v>
      </c>
      <c r="AW113" s="427">
        <v>0.8</v>
      </c>
      <c r="AX113" s="427">
        <v>0.74</v>
      </c>
      <c r="AY113" s="427">
        <v>0.68</v>
      </c>
      <c r="AZ113" s="427">
        <v>0.56000000000000005</v>
      </c>
      <c r="BA113" s="427">
        <v>0.48</v>
      </c>
      <c r="BB113" s="366">
        <v>0.4</v>
      </c>
      <c r="BC113" s="363">
        <v>11.304347826086962</v>
      </c>
      <c r="BD113" s="445">
        <v>5.5045871559632911</v>
      </c>
      <c r="BE113" s="445">
        <v>4.8076923076923128</v>
      </c>
      <c r="BF113" s="445">
        <v>8.3333333333333499</v>
      </c>
      <c r="BG113" s="445">
        <v>9.0909090909090828</v>
      </c>
      <c r="BH113" s="445">
        <v>9.9999999999999876</v>
      </c>
      <c r="BI113" s="445">
        <v>8.1081081081081123</v>
      </c>
      <c r="BJ113" s="445">
        <v>8.8235294117646976</v>
      </c>
      <c r="BK113" s="445">
        <v>21.42857142857142</v>
      </c>
      <c r="BL113" s="445">
        <v>16.666666666666671</v>
      </c>
      <c r="BM113" s="365">
        <v>2</v>
      </c>
      <c r="BN113" s="349">
        <v>11.27888593900872</v>
      </c>
      <c r="BO113" s="349">
        <v>5.3470750606218953</v>
      </c>
    </row>
    <row r="114" spans="1:67">
      <c r="A114" s="20" t="s">
        <v>476</v>
      </c>
      <c r="B114" s="21" t="s">
        <v>477</v>
      </c>
      <c r="C114" s="21" t="s">
        <v>104</v>
      </c>
      <c r="D114" s="21" t="s">
        <v>768</v>
      </c>
      <c r="E114" s="101">
        <v>22</v>
      </c>
      <c r="F114" s="104">
        <v>112</v>
      </c>
      <c r="G114" s="39" t="s">
        <v>717</v>
      </c>
      <c r="H114" s="40" t="s">
        <v>717</v>
      </c>
      <c r="I114" s="132">
        <v>43.76</v>
      </c>
      <c r="J114" s="294">
        <v>1.96526508226691</v>
      </c>
      <c r="K114" s="351">
        <v>0.19500000000000001</v>
      </c>
      <c r="L114" s="351">
        <v>0.215</v>
      </c>
      <c r="M114" s="22">
        <v>10.256410256410243</v>
      </c>
      <c r="N114" s="26">
        <v>40723</v>
      </c>
      <c r="O114" s="26">
        <v>40725</v>
      </c>
      <c r="P114" s="352">
        <v>40739</v>
      </c>
      <c r="Q114" s="26" t="s">
        <v>13</v>
      </c>
      <c r="R114" s="21"/>
      <c r="S114" s="211">
        <v>0.86</v>
      </c>
      <c r="T114" s="214">
        <v>31.159420289855071</v>
      </c>
      <c r="U114" s="332">
        <v>37.679410108388694</v>
      </c>
      <c r="V114" s="22">
        <v>15.855072463768121</v>
      </c>
      <c r="W114" s="333">
        <v>6</v>
      </c>
      <c r="X114" s="353">
        <v>2.76</v>
      </c>
      <c r="Y114" s="131">
        <v>1.48</v>
      </c>
      <c r="Z114" s="353">
        <v>0.15</v>
      </c>
      <c r="AA114" s="353">
        <v>2.69</v>
      </c>
      <c r="AB114" s="131">
        <v>2.66</v>
      </c>
      <c r="AC114" s="353">
        <v>3.01</v>
      </c>
      <c r="AD114" s="335">
        <v>13.157894736842101</v>
      </c>
      <c r="AE114" s="386">
        <v>11.115626905100591</v>
      </c>
      <c r="AF114" s="354">
        <v>15340</v>
      </c>
      <c r="AG114" s="353">
        <v>29.69</v>
      </c>
      <c r="AH114" s="353">
        <v>47.06</v>
      </c>
      <c r="AI114" s="355">
        <v>47.389693499494761</v>
      </c>
      <c r="AJ114" s="356">
        <v>-7.0123246918827116</v>
      </c>
      <c r="AK114" s="357">
        <v>1.2450467578485469</v>
      </c>
      <c r="AL114" s="339">
        <v>14.285714285714281</v>
      </c>
      <c r="AM114" s="340">
        <v>19.681696117715081</v>
      </c>
      <c r="AN114" s="340">
        <v>31.95079107728942</v>
      </c>
      <c r="AO114" s="335">
        <v>25.662322218725901</v>
      </c>
      <c r="AP114" s="358"/>
      <c r="AQ114" s="359">
        <v>0.72</v>
      </c>
      <c r="AR114" s="359">
        <v>0.63</v>
      </c>
      <c r="AS114" s="360">
        <v>0.52</v>
      </c>
      <c r="AT114" s="360">
        <v>0.42</v>
      </c>
      <c r="AU114" s="360">
        <v>0.3</v>
      </c>
      <c r="AV114" s="360">
        <v>0.18</v>
      </c>
      <c r="AW114" s="361">
        <v>0.12</v>
      </c>
      <c r="AX114" s="360">
        <v>0.11</v>
      </c>
      <c r="AY114" s="361">
        <v>0.1</v>
      </c>
      <c r="AZ114" s="360">
        <v>0.09</v>
      </c>
      <c r="BA114" s="360">
        <v>7.3330000000000006E-2</v>
      </c>
      <c r="BB114" s="366">
        <v>6.6669999999999993E-2</v>
      </c>
      <c r="BC114" s="363">
        <v>14.285714285714281</v>
      </c>
      <c r="BD114" s="364">
        <v>21.153846153846153</v>
      </c>
      <c r="BE114" s="364">
        <v>23.809523809523803</v>
      </c>
      <c r="BF114" s="364">
        <v>40</v>
      </c>
      <c r="BG114" s="364">
        <v>66.666666666666671</v>
      </c>
      <c r="BH114" s="364">
        <v>50</v>
      </c>
      <c r="BI114" s="364">
        <v>9.0909090909090828</v>
      </c>
      <c r="BJ114" s="364">
        <v>9.9999999999999876</v>
      </c>
      <c r="BK114" s="364">
        <v>11.111111111111116</v>
      </c>
      <c r="BL114" s="364">
        <v>22.732851493249687</v>
      </c>
      <c r="BM114" s="365">
        <v>9.9895005249737796</v>
      </c>
      <c r="BN114" s="349">
        <v>25.349102103272227</v>
      </c>
      <c r="BO114" s="349">
        <v>18.13392609634889</v>
      </c>
    </row>
    <row r="115" spans="1:67">
      <c r="A115" s="20" t="s">
        <v>323</v>
      </c>
      <c r="B115" s="21" t="s">
        <v>324</v>
      </c>
      <c r="C115" s="21" t="s">
        <v>104</v>
      </c>
      <c r="D115" s="21" t="s">
        <v>768</v>
      </c>
      <c r="E115" s="101">
        <v>12</v>
      </c>
      <c r="F115" s="104">
        <v>203</v>
      </c>
      <c r="G115" s="39" t="s">
        <v>796</v>
      </c>
      <c r="H115" s="40" t="s">
        <v>796</v>
      </c>
      <c r="I115" s="132">
        <v>46.64</v>
      </c>
      <c r="J115" s="294">
        <v>1.8696397941680958</v>
      </c>
      <c r="K115" s="351">
        <v>0.186</v>
      </c>
      <c r="L115" s="351">
        <v>0.218</v>
      </c>
      <c r="M115" s="22">
        <v>17.20430107526882</v>
      </c>
      <c r="N115" s="26">
        <v>40584</v>
      </c>
      <c r="O115" s="26">
        <v>40588</v>
      </c>
      <c r="P115" s="352">
        <v>40602</v>
      </c>
      <c r="Q115" s="26" t="s">
        <v>380</v>
      </c>
      <c r="R115" s="21" t="s">
        <v>214</v>
      </c>
      <c r="S115" s="211">
        <v>0.872</v>
      </c>
      <c r="T115" s="214">
        <v>23.44086021505376</v>
      </c>
      <c r="U115" s="332">
        <v>0.15042449676247999</v>
      </c>
      <c r="V115" s="22">
        <v>12.53763440860215</v>
      </c>
      <c r="W115" s="333">
        <v>12</v>
      </c>
      <c r="X115" s="353">
        <v>3.72</v>
      </c>
      <c r="Y115" s="131">
        <v>1.1000000000000001</v>
      </c>
      <c r="Z115" s="353">
        <v>2.5099999999999998</v>
      </c>
      <c r="AA115" s="353">
        <v>1.8</v>
      </c>
      <c r="AB115" s="131">
        <v>5.08</v>
      </c>
      <c r="AC115" s="353">
        <v>5.63</v>
      </c>
      <c r="AD115" s="335">
        <v>10.826771653543311</v>
      </c>
      <c r="AE115" s="386">
        <v>8.346456692913387</v>
      </c>
      <c r="AF115" s="354">
        <v>41650</v>
      </c>
      <c r="AG115" s="353">
        <v>44.86</v>
      </c>
      <c r="AH115" s="353">
        <v>57.08</v>
      </c>
      <c r="AI115" s="355">
        <v>3.9679001337494446</v>
      </c>
      <c r="AJ115" s="356">
        <v>-18.290119131044136</v>
      </c>
      <c r="AK115" s="357">
        <v>0.67521627549712404</v>
      </c>
      <c r="AL115" s="339">
        <v>23.636363636363626</v>
      </c>
      <c r="AM115" s="340">
        <v>24.780567401032737</v>
      </c>
      <c r="AN115" s="340">
        <v>22.695847159422939</v>
      </c>
      <c r="AO115" s="335">
        <v>33.612707488001895</v>
      </c>
      <c r="AP115" s="358"/>
      <c r="AQ115" s="359">
        <v>0.748</v>
      </c>
      <c r="AR115" s="359">
        <v>0.60499999999999998</v>
      </c>
      <c r="AS115" s="360">
        <v>0.503</v>
      </c>
      <c r="AT115" s="360">
        <v>0.38500000000000001</v>
      </c>
      <c r="AU115" s="360">
        <v>0.30599999999999999</v>
      </c>
      <c r="AV115" s="360">
        <v>0.26900000000000002</v>
      </c>
      <c r="AW115" s="360">
        <v>0.20050000000000001</v>
      </c>
      <c r="AX115" s="360">
        <v>0.16250000000000001</v>
      </c>
      <c r="AY115" s="360">
        <v>9.0499999999999997E-2</v>
      </c>
      <c r="AZ115" s="360">
        <v>6.4750000000000002E-2</v>
      </c>
      <c r="BA115" s="360">
        <v>4.1250000000000002E-2</v>
      </c>
      <c r="BB115" s="366">
        <v>2.7629999999999998E-2</v>
      </c>
      <c r="BC115" s="363">
        <v>23.636363636363626</v>
      </c>
      <c r="BD115" s="445">
        <v>20.278330019880709</v>
      </c>
      <c r="BE115" s="445">
        <v>30.649350649350641</v>
      </c>
      <c r="BF115" s="445">
        <v>25.816993464052288</v>
      </c>
      <c r="BG115" s="445">
        <v>13.754646840148693</v>
      </c>
      <c r="BH115" s="445">
        <v>34.164588528678294</v>
      </c>
      <c r="BI115" s="445">
        <v>23.38461538461538</v>
      </c>
      <c r="BJ115" s="445">
        <v>79.55801104972376</v>
      </c>
      <c r="BK115" s="445">
        <v>39.768339768339764</v>
      </c>
      <c r="BL115" s="445">
        <v>56.969696969696948</v>
      </c>
      <c r="BM115" s="365">
        <v>49.294245385450623</v>
      </c>
      <c r="BN115" s="349">
        <v>36.115925608754623</v>
      </c>
      <c r="BO115" s="349">
        <v>18.383648662288326</v>
      </c>
    </row>
    <row r="116" spans="1:67">
      <c r="A116" s="20" t="s">
        <v>738</v>
      </c>
      <c r="B116" s="21" t="s">
        <v>739</v>
      </c>
      <c r="C116" s="21" t="s">
        <v>104</v>
      </c>
      <c r="D116" s="21" t="s">
        <v>768</v>
      </c>
      <c r="E116" s="101">
        <v>10</v>
      </c>
      <c r="F116" s="104">
        <v>234</v>
      </c>
      <c r="G116" s="39" t="s">
        <v>796</v>
      </c>
      <c r="H116" s="40" t="s">
        <v>796</v>
      </c>
      <c r="I116" s="156">
        <v>122.02</v>
      </c>
      <c r="J116" s="295">
        <v>1.4895918701852158</v>
      </c>
      <c r="K116" s="366">
        <v>1.407</v>
      </c>
      <c r="L116" s="366">
        <v>1.8176000000000001</v>
      </c>
      <c r="M116" s="32">
        <v>29.182658137882029</v>
      </c>
      <c r="N116" s="26">
        <v>40626</v>
      </c>
      <c r="O116" s="26">
        <v>40630</v>
      </c>
      <c r="P116" s="352">
        <v>40638</v>
      </c>
      <c r="Q116" s="26" t="s">
        <v>382</v>
      </c>
      <c r="R116" s="307" t="s">
        <v>815</v>
      </c>
      <c r="S116" s="171">
        <v>1.8176000000000001</v>
      </c>
      <c r="T116" s="215">
        <v>36.207171314741046</v>
      </c>
      <c r="U116" s="388">
        <v>236.15396249107437</v>
      </c>
      <c r="V116" s="22">
        <v>24.306772908366536</v>
      </c>
      <c r="W116" s="369">
        <v>12</v>
      </c>
      <c r="X116" s="353">
        <v>5.0199999999999996</v>
      </c>
      <c r="Y116" s="131">
        <v>1.35</v>
      </c>
      <c r="Z116" s="353">
        <v>5.79</v>
      </c>
      <c r="AA116" s="353">
        <v>10.46</v>
      </c>
      <c r="AB116" s="131">
        <v>5.6</v>
      </c>
      <c r="AC116" s="353">
        <v>6.43</v>
      </c>
      <c r="AD116" s="335">
        <v>14.821428571428561</v>
      </c>
      <c r="AE116" s="389">
        <v>16.140211640211639</v>
      </c>
      <c r="AF116" s="354">
        <v>69750</v>
      </c>
      <c r="AG116" s="353">
        <v>81.150000000000006</v>
      </c>
      <c r="AH116" s="353">
        <v>132.88</v>
      </c>
      <c r="AI116" s="355">
        <v>50.363524337646311</v>
      </c>
      <c r="AJ116" s="356">
        <v>-8.1727874774232401</v>
      </c>
      <c r="AK116" s="357">
        <v>1.3091912374430856</v>
      </c>
      <c r="AL116" s="390">
        <v>36.073500967117994</v>
      </c>
      <c r="AM116" s="391">
        <v>32.198218181453385</v>
      </c>
      <c r="AN116" s="391">
        <v>27.35293592635999</v>
      </c>
      <c r="AO116" s="370">
        <v>20.893002598903426</v>
      </c>
      <c r="AP116" s="358"/>
      <c r="AQ116" s="359">
        <v>1.407</v>
      </c>
      <c r="AR116" s="359">
        <v>1.034</v>
      </c>
      <c r="AS116" s="360">
        <v>0.88400000000000001</v>
      </c>
      <c r="AT116" s="360">
        <v>0.60899999999999999</v>
      </c>
      <c r="AU116" s="360">
        <v>0.48299999999999998</v>
      </c>
      <c r="AV116" s="360">
        <v>0.42</v>
      </c>
      <c r="AW116" s="360">
        <v>0.3725</v>
      </c>
      <c r="AX116" s="360">
        <v>0.26150000000000001</v>
      </c>
      <c r="AY116" s="360">
        <v>0.1845</v>
      </c>
      <c r="AZ116" s="361">
        <v>0.159</v>
      </c>
      <c r="BA116" s="360">
        <v>0.21099999999999999</v>
      </c>
      <c r="BB116" s="366">
        <v>8.2000000000000003E-2</v>
      </c>
      <c r="BC116" s="392">
        <v>36.073500967117994</v>
      </c>
      <c r="BD116" s="393">
        <v>16.968325791855207</v>
      </c>
      <c r="BE116" s="393">
        <v>45.155993431855499</v>
      </c>
      <c r="BF116" s="393">
        <v>26.086956521739136</v>
      </c>
      <c r="BG116" s="393">
        <v>14.999999999999993</v>
      </c>
      <c r="BH116" s="393">
        <v>12.751677852348992</v>
      </c>
      <c r="BI116" s="393">
        <v>42.447418738049713</v>
      </c>
      <c r="BJ116" s="393">
        <v>41.734417344173451</v>
      </c>
      <c r="BK116" s="393">
        <v>16.037735849056613</v>
      </c>
      <c r="BL116" s="393">
        <v>0</v>
      </c>
      <c r="BM116" s="394">
        <v>157.3170731707317</v>
      </c>
      <c r="BN116" s="395">
        <v>37.233918151538937</v>
      </c>
      <c r="BO116" s="395">
        <v>40.447299094363743</v>
      </c>
    </row>
    <row r="117" spans="1:67">
      <c r="A117" s="10" t="s">
        <v>898</v>
      </c>
      <c r="B117" s="11" t="s">
        <v>899</v>
      </c>
      <c r="C117" s="21" t="s">
        <v>104</v>
      </c>
      <c r="D117" s="11" t="s">
        <v>768</v>
      </c>
      <c r="E117" s="100">
        <v>39</v>
      </c>
      <c r="F117" s="104">
        <v>47</v>
      </c>
      <c r="G117" s="37" t="s">
        <v>660</v>
      </c>
      <c r="H117" s="38" t="s">
        <v>660</v>
      </c>
      <c r="I117" s="148">
        <v>51.32</v>
      </c>
      <c r="J117" s="214">
        <f>(S117/I117)*100</f>
        <v>3.7412314886983626</v>
      </c>
      <c r="K117" s="186">
        <v>0.44</v>
      </c>
      <c r="L117" s="186">
        <v>0.48</v>
      </c>
      <c r="M117" s="166">
        <f>((L117/K117)-1)*100</f>
        <v>9.0909090909090828</v>
      </c>
      <c r="N117" s="17">
        <v>40646</v>
      </c>
      <c r="O117" s="17">
        <v>40648</v>
      </c>
      <c r="P117" s="16">
        <v>40679</v>
      </c>
      <c r="Q117" s="17" t="s">
        <v>18</v>
      </c>
      <c r="R117" s="11"/>
      <c r="S117" s="211">
        <f>L117*4</f>
        <v>1.92</v>
      </c>
      <c r="T117" s="214">
        <f>S117/X117*100</f>
        <v>58.536585365853654</v>
      </c>
      <c r="U117" s="288">
        <f>(I117/SQRT(22.5*X117*(I117/AA117))-1)*100</f>
        <v>50.564970355335248</v>
      </c>
      <c r="V117" s="13">
        <f>I117/X117</f>
        <v>15.646341463414636</v>
      </c>
      <c r="W117" s="266">
        <v>12</v>
      </c>
      <c r="X117" s="147">
        <v>3.28</v>
      </c>
      <c r="Y117" s="146">
        <v>1.25</v>
      </c>
      <c r="Z117" s="147">
        <v>2.15</v>
      </c>
      <c r="AA117" s="147">
        <v>3.26</v>
      </c>
      <c r="AB117" s="146">
        <v>4.63</v>
      </c>
      <c r="AC117" s="147">
        <v>4.99</v>
      </c>
      <c r="AD117" s="228">
        <f>(AC117/AB117-1)*100</f>
        <v>7.7753779697624203</v>
      </c>
      <c r="AE117" s="229">
        <f>(I117/AB117)/Y117</f>
        <v>8.867386609071275</v>
      </c>
      <c r="AF117" s="270">
        <v>79770</v>
      </c>
      <c r="AG117" s="147">
        <v>45.07</v>
      </c>
      <c r="AH117" s="147">
        <v>54.24</v>
      </c>
      <c r="AI117" s="182">
        <f>((I117-AG117)/AG117)*100</f>
        <v>13.867317506101621</v>
      </c>
      <c r="AJ117" s="150">
        <f>((I117-AH117)/AH117)*100</f>
        <v>-5.3834808259587055</v>
      </c>
      <c r="AK117" s="235">
        <f>AN117/AO117</f>
        <v>1.0968852706335368</v>
      </c>
      <c r="AL117" s="226">
        <f>((AQ117/AR117)^(1/1)-1)*100</f>
        <v>10.256410256410241</v>
      </c>
      <c r="AM117" s="227">
        <f>((AQ117/AT117)^(1/3)-1)*100</f>
        <v>10.639000049405013</v>
      </c>
      <c r="AN117" s="227">
        <f>((AQ117/AV117)^(1/5)-1)*100</f>
        <v>9.652803993675807</v>
      </c>
      <c r="AO117" s="229">
        <f>((AQ117/BA117)^(1/10)-1)*100</f>
        <v>8.8001947442512005</v>
      </c>
      <c r="AP117" s="216"/>
      <c r="AQ117" s="191">
        <v>1.72</v>
      </c>
      <c r="AR117" s="191">
        <v>1.56</v>
      </c>
      <c r="AS117" s="14">
        <v>1.3049999999999999</v>
      </c>
      <c r="AT117" s="14">
        <v>1.27</v>
      </c>
      <c r="AU117" s="14">
        <v>1.1499999999999999</v>
      </c>
      <c r="AV117" s="14">
        <v>1.085</v>
      </c>
      <c r="AW117" s="14">
        <v>1.0249999999999999</v>
      </c>
      <c r="AX117" s="14">
        <v>0.97</v>
      </c>
      <c r="AY117" s="14">
        <v>0.91500000000000004</v>
      </c>
      <c r="AZ117" s="14">
        <v>0.82</v>
      </c>
      <c r="BA117" s="14">
        <v>0.74</v>
      </c>
      <c r="BB117" s="186">
        <v>0.66</v>
      </c>
      <c r="BC117" s="204">
        <f t="shared" ref="BC117:BM117" si="39">((AQ117/AR117)-1)*100</f>
        <v>10.256410256410241</v>
      </c>
      <c r="BD117" s="283">
        <f t="shared" si="39"/>
        <v>19.540229885057482</v>
      </c>
      <c r="BE117" s="283">
        <f t="shared" si="39"/>
        <v>2.7559055118110187</v>
      </c>
      <c r="BF117" s="283">
        <f t="shared" si="39"/>
        <v>10.434782608695659</v>
      </c>
      <c r="BG117" s="283">
        <f t="shared" si="39"/>
        <v>5.990783410138234</v>
      </c>
      <c r="BH117" s="283">
        <f t="shared" si="39"/>
        <v>5.8536585365853711</v>
      </c>
      <c r="BI117" s="283">
        <f t="shared" si="39"/>
        <v>5.6701030927835072</v>
      </c>
      <c r="BJ117" s="283">
        <f t="shared" si="39"/>
        <v>6.0109289617486183</v>
      </c>
      <c r="BK117" s="283">
        <f t="shared" si="39"/>
        <v>11.585365853658548</v>
      </c>
      <c r="BL117" s="283">
        <f t="shared" si="39"/>
        <v>10.810810810810811</v>
      </c>
      <c r="BM117" s="165">
        <f t="shared" si="39"/>
        <v>12.12121212121211</v>
      </c>
      <c r="BN117" s="312">
        <f>AVERAGE(BC117:BM117)</f>
        <v>9.184562822628326</v>
      </c>
      <c r="BO117" s="312">
        <f>SQRT(AVERAGE((BC117-$BN117)^2,(BD117-$BN117)^2,(BE117-$BN117)^2,(BF117-$BN117)^2,(BG117-$BN117)^2,(BH117-$BN117)^2,(BI117-$BN117)^2,(BJ117-$BN117)^2,(BK117-$BN117)^2,(BL117-$BN117)^2,(BM117-$BN117)^2))</f>
        <v>4.3903857539398325</v>
      </c>
    </row>
    <row r="118" spans="1:67">
      <c r="A118" s="20" t="s">
        <v>786</v>
      </c>
      <c r="B118" s="21" t="s">
        <v>787</v>
      </c>
      <c r="C118" s="21" t="s">
        <v>104</v>
      </c>
      <c r="D118" s="21" t="s">
        <v>768</v>
      </c>
      <c r="E118" s="101">
        <v>10</v>
      </c>
      <c r="F118" s="104">
        <v>235</v>
      </c>
      <c r="G118" s="39" t="s">
        <v>660</v>
      </c>
      <c r="H118" s="40" t="s">
        <v>660</v>
      </c>
      <c r="I118" s="156">
        <v>61.2</v>
      </c>
      <c r="J118" s="214">
        <v>3.8442810457516337</v>
      </c>
      <c r="K118" s="366">
        <v>1.9870000000000001</v>
      </c>
      <c r="L118" s="366">
        <v>2.3527</v>
      </c>
      <c r="M118" s="22">
        <v>18.404630095621535</v>
      </c>
      <c r="N118" s="26">
        <v>40598</v>
      </c>
      <c r="O118" s="26">
        <v>40602</v>
      </c>
      <c r="P118" s="352">
        <v>40641</v>
      </c>
      <c r="Q118" s="26" t="s">
        <v>382</v>
      </c>
      <c r="R118" s="307" t="s">
        <v>816</v>
      </c>
      <c r="S118" s="211">
        <v>2.3527</v>
      </c>
      <c r="T118" s="214">
        <v>55.227699530516439</v>
      </c>
      <c r="U118" s="332">
        <v>17.165265887618911</v>
      </c>
      <c r="V118" s="22">
        <v>14.36619718309859</v>
      </c>
      <c r="W118" s="333">
        <v>12</v>
      </c>
      <c r="X118" s="353">
        <v>4.26</v>
      </c>
      <c r="Y118" s="131">
        <v>2.4500000000000002</v>
      </c>
      <c r="Z118" s="353">
        <v>2.63</v>
      </c>
      <c r="AA118" s="353">
        <v>2.15</v>
      </c>
      <c r="AB118" s="131">
        <v>5.54</v>
      </c>
      <c r="AC118" s="353">
        <v>5.73</v>
      </c>
      <c r="AD118" s="335">
        <v>3.4296028880866469</v>
      </c>
      <c r="AE118" s="335" t="s">
        <v>664</v>
      </c>
      <c r="AF118" s="354">
        <v>139900</v>
      </c>
      <c r="AG118" s="353">
        <v>48.49</v>
      </c>
      <c r="AH118" s="353">
        <v>64.819999999999993</v>
      </c>
      <c r="AI118" s="355">
        <v>26.211590018560528</v>
      </c>
      <c r="AJ118" s="356">
        <v>-5.5846960814563271</v>
      </c>
      <c r="AK118" s="357">
        <v>2.8827005627114475</v>
      </c>
      <c r="AL118" s="339">
        <v>15.52325581395348</v>
      </c>
      <c r="AM118" s="340">
        <v>22.496606508007705</v>
      </c>
      <c r="AN118" s="340">
        <v>18.17840392466476</v>
      </c>
      <c r="AO118" s="335">
        <v>6.3060326694376778</v>
      </c>
      <c r="AP118" s="358"/>
      <c r="AQ118" s="359">
        <v>1.9870000000000001</v>
      </c>
      <c r="AR118" s="359">
        <v>1.72</v>
      </c>
      <c r="AS118" s="360">
        <v>1.472</v>
      </c>
      <c r="AT118" s="360">
        <v>1.081</v>
      </c>
      <c r="AU118" s="360">
        <v>0.89400000000000002</v>
      </c>
      <c r="AV118" s="360">
        <v>0.86199999999999999</v>
      </c>
      <c r="AW118" s="360">
        <v>0.80600000000000005</v>
      </c>
      <c r="AX118" s="360">
        <v>0.7</v>
      </c>
      <c r="AY118" s="360">
        <v>0.52200000000000002</v>
      </c>
      <c r="AZ118" s="361">
        <v>0.502</v>
      </c>
      <c r="BA118" s="360">
        <v>1.0780000000000001</v>
      </c>
      <c r="BB118" s="362">
        <v>0</v>
      </c>
      <c r="BC118" s="363">
        <v>15.52325581395348</v>
      </c>
      <c r="BD118" s="364">
        <v>16.847826086956523</v>
      </c>
      <c r="BE118" s="364">
        <v>36.170212765957444</v>
      </c>
      <c r="BF118" s="364">
        <v>20.917225950782981</v>
      </c>
      <c r="BG118" s="364">
        <v>3.7122969837587001</v>
      </c>
      <c r="BH118" s="364">
        <v>6.9478908188585597</v>
      </c>
      <c r="BI118" s="364">
        <v>15.142857142857148</v>
      </c>
      <c r="BJ118" s="364">
        <v>34.099616858237518</v>
      </c>
      <c r="BK118" s="364">
        <v>3.9840637450199168</v>
      </c>
      <c r="BL118" s="364">
        <v>0</v>
      </c>
      <c r="BM118" s="365">
        <v>0</v>
      </c>
      <c r="BN118" s="349">
        <v>13.940476924216568</v>
      </c>
      <c r="BO118" s="349">
        <v>12.071553994600519</v>
      </c>
    </row>
    <row r="119" spans="1:67">
      <c r="A119" s="20" t="s">
        <v>294</v>
      </c>
      <c r="B119" s="21" t="s">
        <v>295</v>
      </c>
      <c r="C119" s="21" t="s">
        <v>104</v>
      </c>
      <c r="D119" s="21" t="s">
        <v>221</v>
      </c>
      <c r="E119" s="101">
        <v>49</v>
      </c>
      <c r="F119" s="104">
        <v>13</v>
      </c>
      <c r="G119" s="39" t="s">
        <v>660</v>
      </c>
      <c r="H119" s="40" t="s">
        <v>660</v>
      </c>
      <c r="I119" s="132">
        <v>64.790000000000006</v>
      </c>
      <c r="J119" s="214">
        <f>(S119/I119)*100</f>
        <v>3.5190615835777121</v>
      </c>
      <c r="K119" s="107">
        <v>0.54</v>
      </c>
      <c r="L119" s="92">
        <v>0.56999999999999995</v>
      </c>
      <c r="M119" s="202">
        <f>((L119/K119)-1)*100</f>
        <v>5.5555555555555358</v>
      </c>
      <c r="N119" s="26">
        <v>40690</v>
      </c>
      <c r="O119" s="26">
        <v>40694</v>
      </c>
      <c r="P119" s="352">
        <v>40708</v>
      </c>
      <c r="Q119" s="81" t="s">
        <v>229</v>
      </c>
      <c r="R119" s="21"/>
      <c r="S119" s="211">
        <f>L119*4</f>
        <v>2.2799999999999998</v>
      </c>
      <c r="T119" s="214">
        <f>S119/X119*100</f>
        <v>54.54545454545454</v>
      </c>
      <c r="U119" s="288">
        <f>(I119/SQRT(22.5*X119*(I119/AA119))-1)*100</f>
        <v>43.279059491919078</v>
      </c>
      <c r="V119" s="22">
        <f>I119/X119</f>
        <v>15.500000000000002</v>
      </c>
      <c r="W119" s="266">
        <v>12</v>
      </c>
      <c r="X119" s="353">
        <v>4.18</v>
      </c>
      <c r="Y119" s="131">
        <v>2.16</v>
      </c>
      <c r="Z119" s="124">
        <v>2.81</v>
      </c>
      <c r="AA119" s="353">
        <v>2.98</v>
      </c>
      <c r="AB119" s="131">
        <v>4.97</v>
      </c>
      <c r="AC119" s="124">
        <v>5.29</v>
      </c>
      <c r="AD119" s="229">
        <f>(AC119/AB119-1)*100</f>
        <v>6.4386317907444646</v>
      </c>
      <c r="AE119" s="229">
        <f>(I119/AB119)/Y119</f>
        <v>6.0352857888069158</v>
      </c>
      <c r="AF119" s="269">
        <v>177600</v>
      </c>
      <c r="AG119" s="124">
        <v>56.99</v>
      </c>
      <c r="AH119" s="124">
        <v>68.05</v>
      </c>
      <c r="AI119" s="181">
        <f>((I119-AG119)/AG119)*100</f>
        <v>13.686611686260756</v>
      </c>
      <c r="AJ119" s="149">
        <f>((I119-AH119)/AH119)*100</f>
        <v>-4.7905951506245277</v>
      </c>
      <c r="AK119" s="236">
        <f>AN119/AO119</f>
        <v>0.81356971984940996</v>
      </c>
      <c r="AL119" s="226">
        <f>((AQ119/AR119)^(1/1)-1)*100</f>
        <v>9.32642487046631</v>
      </c>
      <c r="AM119" s="227">
        <f>((AQ119/AT119)^(1/3)-1)*100</f>
        <v>9.2083419710420991</v>
      </c>
      <c r="AN119" s="227">
        <f>((AQ119/AV119)^(1/5)-1)*100</f>
        <v>10.599828644829113</v>
      </c>
      <c r="AO119" s="229">
        <f>((AQ119/BA119)^(1/10)-1)*100</f>
        <v>13.028789526226614</v>
      </c>
      <c r="AP119" s="217"/>
      <c r="AQ119" s="193">
        <v>2.11</v>
      </c>
      <c r="AR119" s="193">
        <v>1.93</v>
      </c>
      <c r="AS119" s="428">
        <v>1.7949999999999999</v>
      </c>
      <c r="AT119" s="428">
        <v>1.62</v>
      </c>
      <c r="AU119" s="428">
        <v>1.4550000000000001</v>
      </c>
      <c r="AV119" s="428">
        <v>1.2749999999999999</v>
      </c>
      <c r="AW119" s="428">
        <v>1.095</v>
      </c>
      <c r="AX119" s="428">
        <v>0.92500000000000004</v>
      </c>
      <c r="AY119" s="428">
        <v>0.79500000000000004</v>
      </c>
      <c r="AZ119" s="428">
        <v>0.7</v>
      </c>
      <c r="BA119" s="428">
        <v>0.62</v>
      </c>
      <c r="BB119" s="92">
        <v>0.54500000000000004</v>
      </c>
      <c r="BC119" s="204">
        <f t="shared" ref="BC119:BM119" si="40">((AQ119/AR119)-1)*100</f>
        <v>9.32642487046631</v>
      </c>
      <c r="BD119" s="283">
        <f t="shared" si="40"/>
        <v>7.5208913649025044</v>
      </c>
      <c r="BE119" s="283">
        <f t="shared" si="40"/>
        <v>10.80246913580245</v>
      </c>
      <c r="BF119" s="283">
        <f t="shared" si="40"/>
        <v>11.340206185567014</v>
      </c>
      <c r="BG119" s="283">
        <f t="shared" si="40"/>
        <v>14.117647058823547</v>
      </c>
      <c r="BH119" s="283">
        <f t="shared" si="40"/>
        <v>16.43835616438356</v>
      </c>
      <c r="BI119" s="283">
        <f t="shared" si="40"/>
        <v>18.378378378378368</v>
      </c>
      <c r="BJ119" s="283">
        <f t="shared" si="40"/>
        <v>16.35220125786163</v>
      </c>
      <c r="BK119" s="283">
        <f t="shared" si="40"/>
        <v>13.571428571428591</v>
      </c>
      <c r="BL119" s="283">
        <f t="shared" si="40"/>
        <v>12.903225806451601</v>
      </c>
      <c r="BM119" s="165">
        <f t="shared" si="40"/>
        <v>13.761467889908241</v>
      </c>
      <c r="BN119" s="312">
        <f>AVERAGE(BC119:BM119)</f>
        <v>13.137517880361257</v>
      </c>
      <c r="BO119" s="312">
        <f>SQRT(AVERAGE((BC119-$BN119)^2,(BD119-$BN119)^2,(BE119-$BN119)^2,(BF119-$BN119)^2,(BG119-$BN119)^2,(BH119-$BN119)^2,(BI119-$BN119)^2,(BJ119-$BN119)^2,(BK119-$BN119)^2,(BL119-$BN119)^2,(BM119-$BN119)^2))</f>
        <v>3.0902071826844644</v>
      </c>
    </row>
    <row r="120" spans="1:67">
      <c r="A120" s="20" t="s">
        <v>828</v>
      </c>
      <c r="B120" s="21" t="s">
        <v>829</v>
      </c>
      <c r="C120" s="21" t="s">
        <v>104</v>
      </c>
      <c r="D120" s="21" t="s">
        <v>225</v>
      </c>
      <c r="E120" s="101">
        <v>18</v>
      </c>
      <c r="F120" s="104">
        <v>137</v>
      </c>
      <c r="G120" s="39" t="s">
        <v>717</v>
      </c>
      <c r="H120" s="40" t="s">
        <v>717</v>
      </c>
      <c r="I120" s="132">
        <v>54.34</v>
      </c>
      <c r="J120" s="294">
        <v>1.3249907986750089</v>
      </c>
      <c r="K120" s="351">
        <v>0.15</v>
      </c>
      <c r="L120" s="351">
        <v>0.18</v>
      </c>
      <c r="M120" s="22">
        <v>2</v>
      </c>
      <c r="N120" s="26">
        <v>40541</v>
      </c>
      <c r="O120" s="26">
        <v>40543</v>
      </c>
      <c r="P120" s="352">
        <v>40574</v>
      </c>
      <c r="Q120" s="26" t="s">
        <v>453</v>
      </c>
      <c r="R120" s="21"/>
      <c r="S120" s="211">
        <v>0.72</v>
      </c>
      <c r="T120" s="214">
        <v>22.784810126582283</v>
      </c>
      <c r="U120" s="332">
        <v>43.650419553771869</v>
      </c>
      <c r="V120" s="22">
        <v>17.196202531645568</v>
      </c>
      <c r="W120" s="333">
        <v>12</v>
      </c>
      <c r="X120" s="353">
        <v>3.16</v>
      </c>
      <c r="Y120" s="131">
        <v>1.34</v>
      </c>
      <c r="Z120" s="124">
        <v>2.68</v>
      </c>
      <c r="AA120" s="353">
        <v>2.7</v>
      </c>
      <c r="AB120" s="131">
        <v>3.71</v>
      </c>
      <c r="AC120" s="124">
        <v>4.13</v>
      </c>
      <c r="AD120" s="335">
        <v>11.320754716981131</v>
      </c>
      <c r="AE120" s="335">
        <v>10.93052258921028</v>
      </c>
      <c r="AF120" s="354">
        <v>21090</v>
      </c>
      <c r="AG120" s="124">
        <v>42.74</v>
      </c>
      <c r="AH120" s="124">
        <v>65.209999999999994</v>
      </c>
      <c r="AI120" s="355">
        <v>27.1408516612073</v>
      </c>
      <c r="AJ120" s="356">
        <v>-16.669222511884669</v>
      </c>
      <c r="AK120" s="357">
        <v>1.3630936659856159</v>
      </c>
      <c r="AL120" s="339">
        <v>2</v>
      </c>
      <c r="AM120" s="340">
        <v>39.714942554114316</v>
      </c>
      <c r="AN120" s="340">
        <v>46.144255162192536</v>
      </c>
      <c r="AO120" s="335">
        <v>33.852593048935397</v>
      </c>
      <c r="AP120" s="358"/>
      <c r="AQ120" s="359">
        <v>0.6</v>
      </c>
      <c r="AR120" s="359">
        <v>0.5</v>
      </c>
      <c r="AS120" s="360">
        <v>0.33</v>
      </c>
      <c r="AT120" s="360">
        <v>0.22</v>
      </c>
      <c r="AU120" s="360">
        <v>0.11</v>
      </c>
      <c r="AV120" s="360">
        <v>0.09</v>
      </c>
      <c r="AW120" s="360">
        <v>7.0000000000000007E-2</v>
      </c>
      <c r="AX120" s="360">
        <v>0.06</v>
      </c>
      <c r="AY120" s="360">
        <v>0.05</v>
      </c>
      <c r="AZ120" s="360">
        <v>0.04</v>
      </c>
      <c r="BA120" s="360">
        <v>3.2500000000000001E-2</v>
      </c>
      <c r="BB120" s="366">
        <v>0.03</v>
      </c>
      <c r="BC120" s="363">
        <v>2</v>
      </c>
      <c r="BD120" s="364">
        <v>51.515151515151523</v>
      </c>
      <c r="BE120" s="364">
        <v>50</v>
      </c>
      <c r="BF120" s="364">
        <v>100</v>
      </c>
      <c r="BG120" s="364">
        <v>22.222222222222221</v>
      </c>
      <c r="BH120" s="364">
        <v>28.571428571428559</v>
      </c>
      <c r="BI120" s="364">
        <v>16.666666666666671</v>
      </c>
      <c r="BJ120" s="364">
        <v>2</v>
      </c>
      <c r="BK120" s="364">
        <v>25</v>
      </c>
      <c r="BL120" s="364">
        <v>23.076923076923077</v>
      </c>
      <c r="BM120" s="365">
        <v>8.3333333333333499</v>
      </c>
      <c r="BN120" s="349">
        <v>33.216884125975042</v>
      </c>
      <c r="BO120" s="349">
        <v>24.553755177036951</v>
      </c>
    </row>
    <row r="121" spans="1:67">
      <c r="A121" s="29" t="s">
        <v>676</v>
      </c>
      <c r="B121" s="31" t="s">
        <v>503</v>
      </c>
      <c r="C121" s="21" t="s">
        <v>104</v>
      </c>
      <c r="D121" s="31" t="s">
        <v>225</v>
      </c>
      <c r="E121" s="102">
        <v>34</v>
      </c>
      <c r="F121" s="104">
        <v>73</v>
      </c>
      <c r="G121" s="41" t="s">
        <v>796</v>
      </c>
      <c r="H121" s="43" t="s">
        <v>796</v>
      </c>
      <c r="I121" s="134">
        <v>36.049999999999997</v>
      </c>
      <c r="J121" s="214">
        <f>(S121/I121)*100</f>
        <v>2.6907073509015258</v>
      </c>
      <c r="K121" s="187">
        <v>0.22500000000000001</v>
      </c>
      <c r="L121" s="187">
        <v>0.24249999999999999</v>
      </c>
      <c r="M121" s="169">
        <f>((L121/K121)-1)*100</f>
        <v>7.7777777777777724</v>
      </c>
      <c r="N121" s="45">
        <v>40730</v>
      </c>
      <c r="O121" s="45">
        <v>40732</v>
      </c>
      <c r="P121" s="44">
        <v>40753</v>
      </c>
      <c r="Q121" s="276" t="s">
        <v>453</v>
      </c>
      <c r="R121" s="31"/>
      <c r="S121" s="171">
        <f>L121*4</f>
        <v>0.97</v>
      </c>
      <c r="T121" s="214">
        <f>S121/X121*100</f>
        <v>33.91608391608392</v>
      </c>
      <c r="U121" s="288">
        <f>(I121/SQRT(22.5*X121*(I121/AA121))-1)*100</f>
        <v>16.194850149407223</v>
      </c>
      <c r="V121" s="32">
        <f>I121/X121</f>
        <v>12.604895104895105</v>
      </c>
      <c r="W121" s="267">
        <v>4</v>
      </c>
      <c r="X121" s="125">
        <v>2.86</v>
      </c>
      <c r="Y121" s="133">
        <v>1.35</v>
      </c>
      <c r="Z121" s="125">
        <v>2.4</v>
      </c>
      <c r="AA121" s="125">
        <v>2.41</v>
      </c>
      <c r="AB121" s="133">
        <v>3.46</v>
      </c>
      <c r="AC121" s="125">
        <v>3.78</v>
      </c>
      <c r="AD121" s="234">
        <f>(AC121/AB121-1)*100</f>
        <v>9.2485549132947931</v>
      </c>
      <c r="AE121" s="229">
        <f>(I121/AB121)/Y121</f>
        <v>7.7178334403767916</v>
      </c>
      <c r="AF121" s="271">
        <v>38250</v>
      </c>
      <c r="AG121" s="125">
        <v>30.8</v>
      </c>
      <c r="AH121" s="125">
        <v>43.33</v>
      </c>
      <c r="AI121" s="183">
        <f>((I121-AG121)/AG121)*100</f>
        <v>17.045454545454533</v>
      </c>
      <c r="AJ121" s="151">
        <f>((I121-AH121)/AH121)*100</f>
        <v>-16.801292407108242</v>
      </c>
      <c r="AK121" s="237">
        <f>AN121/AO121</f>
        <v>1.123820981717357</v>
      </c>
      <c r="AL121" s="226">
        <f>((AQ121/AR121)^(1/1)-1)*100</f>
        <v>9.554140127388532</v>
      </c>
      <c r="AM121" s="438">
        <f>((AQ121/AT121)^(1/3)-1)*100</f>
        <v>22.311379501903406</v>
      </c>
      <c r="AN121" s="438">
        <f>((AQ121/AV121)^(1/5)-1)*100</f>
        <v>19.025274051448804</v>
      </c>
      <c r="AO121" s="229">
        <f>((AQ121/BA121)^(1/10)-1)*100</f>
        <v>16.92909668083924</v>
      </c>
      <c r="AP121" s="218"/>
      <c r="AQ121" s="194">
        <v>0.86</v>
      </c>
      <c r="AR121" s="194">
        <v>0.78500000000000003</v>
      </c>
      <c r="AS121" s="33">
        <v>0.625</v>
      </c>
      <c r="AT121" s="33">
        <v>0.47</v>
      </c>
      <c r="AU121" s="33">
        <v>0.41249999999999998</v>
      </c>
      <c r="AV121" s="33">
        <v>0.36</v>
      </c>
      <c r="AW121" s="33">
        <v>0.3125</v>
      </c>
      <c r="AX121" s="33">
        <v>0.27</v>
      </c>
      <c r="AY121" s="33">
        <v>0.24</v>
      </c>
      <c r="AZ121" s="33">
        <v>0.215</v>
      </c>
      <c r="BA121" s="33">
        <v>0.18</v>
      </c>
      <c r="BB121" s="187">
        <v>0.14499999999999999</v>
      </c>
      <c r="BC121" s="204">
        <f t="shared" ref="BC121:BM121" si="41">((AQ121/AR121)-1)*100</f>
        <v>9.554140127388532</v>
      </c>
      <c r="BD121" s="283">
        <f t="shared" si="41"/>
        <v>25.6</v>
      </c>
      <c r="BE121" s="283">
        <f t="shared" si="41"/>
        <v>32.978723404255319</v>
      </c>
      <c r="BF121" s="283">
        <f t="shared" si="41"/>
        <v>13.939393939393941</v>
      </c>
      <c r="BG121" s="283">
        <f t="shared" si="41"/>
        <v>14.583333333333325</v>
      </c>
      <c r="BH121" s="283">
        <f t="shared" si="41"/>
        <v>15.199999999999992</v>
      </c>
      <c r="BI121" s="283">
        <f t="shared" si="41"/>
        <v>15.740740740740744</v>
      </c>
      <c r="BJ121" s="283">
        <f t="shared" si="41"/>
        <v>12.500000000000021</v>
      </c>
      <c r="BK121" s="283">
        <f t="shared" si="41"/>
        <v>11.627906976744185</v>
      </c>
      <c r="BL121" s="283">
        <f t="shared" si="41"/>
        <v>19.444444444444443</v>
      </c>
      <c r="BM121" s="165">
        <f t="shared" si="41"/>
        <v>24.137931034482762</v>
      </c>
      <c r="BN121" s="312">
        <f>AVERAGE(BC121:BM121)</f>
        <v>17.755146727343931</v>
      </c>
      <c r="BO121" s="312">
        <f>SQRT(AVERAGE((BC121-$BN121)^2,(BD121-$BN121)^2,(BE121-$BN121)^2,(BF121-$BN121)^2,(BG121-$BN121)^2,(BH121-$BN121)^2,(BI121-$BN121)^2,(BJ121-$BN121)^2,(BK121-$BN121)^2,(BL121-$BN121)^2,(BM121-$BN121)^2))</f>
        <v>6.772375648429227</v>
      </c>
    </row>
    <row r="122" spans="1:67">
      <c r="A122" s="76" t="s">
        <v>399</v>
      </c>
      <c r="B122" s="21" t="s">
        <v>400</v>
      </c>
      <c r="C122" s="21" t="s">
        <v>104</v>
      </c>
      <c r="D122" s="21" t="s">
        <v>397</v>
      </c>
      <c r="E122" s="101">
        <v>13</v>
      </c>
      <c r="F122" s="104">
        <v>197</v>
      </c>
      <c r="G122" s="39" t="s">
        <v>717</v>
      </c>
      <c r="H122" s="40" t="s">
        <v>717</v>
      </c>
      <c r="I122" s="156">
        <v>15.28</v>
      </c>
      <c r="J122" s="213">
        <v>2.8795811518324612</v>
      </c>
      <c r="K122" s="366">
        <v>0.1</v>
      </c>
      <c r="L122" s="366">
        <v>0.11</v>
      </c>
      <c r="M122" s="13">
        <v>9.9999999999999876</v>
      </c>
      <c r="N122" s="26">
        <v>40679</v>
      </c>
      <c r="O122" s="26">
        <v>40681</v>
      </c>
      <c r="P122" s="352">
        <v>40697</v>
      </c>
      <c r="Q122" s="26" t="s">
        <v>431</v>
      </c>
      <c r="R122" s="21"/>
      <c r="S122" s="211">
        <v>0.44</v>
      </c>
      <c r="T122" s="213">
        <v>32.116788321167881</v>
      </c>
      <c r="U122" s="380">
        <v>-3.9789155351779848</v>
      </c>
      <c r="V122" s="22">
        <v>11.153284671532841</v>
      </c>
      <c r="W122" s="333">
        <v>10</v>
      </c>
      <c r="X122" s="353">
        <v>1.37</v>
      </c>
      <c r="Y122" s="131" t="s">
        <v>762</v>
      </c>
      <c r="Z122" s="353">
        <v>0.81</v>
      </c>
      <c r="AA122" s="353">
        <v>1.86</v>
      </c>
      <c r="AB122" s="131">
        <v>1.4</v>
      </c>
      <c r="AC122" s="353">
        <v>1.48</v>
      </c>
      <c r="AD122" s="335" t="s">
        <v>664</v>
      </c>
      <c r="AE122" s="381" t="s">
        <v>664</v>
      </c>
      <c r="AF122" s="205">
        <v>43</v>
      </c>
      <c r="AG122" s="353">
        <v>13.31</v>
      </c>
      <c r="AH122" s="353">
        <v>17.25</v>
      </c>
      <c r="AI122" s="355">
        <v>14.800901577761071</v>
      </c>
      <c r="AJ122" s="356">
        <v>-11.42028985507247</v>
      </c>
      <c r="AK122" s="357">
        <v>1.4059582904768837</v>
      </c>
      <c r="AL122" s="382">
        <v>8.1081081081081123</v>
      </c>
      <c r="AM122" s="383">
        <v>7.7217345015941907</v>
      </c>
      <c r="AN122" s="383">
        <v>18.664882623542329</v>
      </c>
      <c r="AO122" s="334">
        <v>13.275559275098713</v>
      </c>
      <c r="AP122" s="358"/>
      <c r="AQ122" s="384">
        <v>0.4</v>
      </c>
      <c r="AR122" s="359">
        <v>0.37</v>
      </c>
      <c r="AS122" s="360">
        <v>0.35</v>
      </c>
      <c r="AT122" s="360">
        <v>0.32</v>
      </c>
      <c r="AU122" s="360">
        <v>0.21</v>
      </c>
      <c r="AV122" s="360">
        <v>0.17</v>
      </c>
      <c r="AW122" s="360">
        <v>0.15</v>
      </c>
      <c r="AX122" s="361">
        <v>0.14000000000000001</v>
      </c>
      <c r="AY122" s="360">
        <v>0.125</v>
      </c>
      <c r="AZ122" s="361">
        <v>0.12</v>
      </c>
      <c r="BA122" s="360">
        <v>0.115</v>
      </c>
      <c r="BB122" s="362">
        <v>0.1</v>
      </c>
      <c r="BC122" s="346">
        <v>8.1081081081081123</v>
      </c>
      <c r="BD122" s="347">
        <v>5.7142857142857153</v>
      </c>
      <c r="BE122" s="347">
        <v>9.3750000000000018</v>
      </c>
      <c r="BF122" s="347">
        <v>52.380952380952394</v>
      </c>
      <c r="BG122" s="347">
        <v>23.52941176470587</v>
      </c>
      <c r="BH122" s="347">
        <v>13.33333333333335</v>
      </c>
      <c r="BI122" s="347">
        <v>7.1428571428571397</v>
      </c>
      <c r="BJ122" s="347">
        <v>12.000000000000011</v>
      </c>
      <c r="BK122" s="347">
        <v>4.1666666666666741</v>
      </c>
      <c r="BL122" s="347">
        <v>4.347826086956518</v>
      </c>
      <c r="BM122" s="348">
        <v>14.999999999999993</v>
      </c>
      <c r="BN122" s="350">
        <v>14.099858290715069</v>
      </c>
      <c r="BO122" s="350">
        <v>13.248942806468479</v>
      </c>
    </row>
    <row r="123" spans="1:67">
      <c r="A123" s="20" t="s">
        <v>121</v>
      </c>
      <c r="B123" s="21" t="s">
        <v>122</v>
      </c>
      <c r="C123" s="21" t="s">
        <v>104</v>
      </c>
      <c r="D123" s="21" t="s">
        <v>397</v>
      </c>
      <c r="E123" s="101">
        <v>14</v>
      </c>
      <c r="F123" s="104">
        <v>183</v>
      </c>
      <c r="G123" s="39" t="s">
        <v>660</v>
      </c>
      <c r="H123" s="40" t="s">
        <v>660</v>
      </c>
      <c r="I123" s="156">
        <v>30.5</v>
      </c>
      <c r="J123" s="214">
        <v>2.622950819672131</v>
      </c>
      <c r="K123" s="351">
        <v>0.17699999999999999</v>
      </c>
      <c r="L123" s="351">
        <v>0.2</v>
      </c>
      <c r="M123" s="22">
        <v>12.994350282485879</v>
      </c>
      <c r="N123" s="26">
        <v>40613</v>
      </c>
      <c r="O123" s="26">
        <v>40617</v>
      </c>
      <c r="P123" s="352">
        <v>40633</v>
      </c>
      <c r="Q123" s="26" t="s">
        <v>10</v>
      </c>
      <c r="R123" s="21"/>
      <c r="S123" s="211">
        <v>0.8</v>
      </c>
      <c r="T123" s="214">
        <v>45.454545454545446</v>
      </c>
      <c r="U123" s="332">
        <v>29.8746481897997</v>
      </c>
      <c r="V123" s="22">
        <v>17.32954545454545</v>
      </c>
      <c r="W123" s="333">
        <v>12</v>
      </c>
      <c r="X123" s="353">
        <v>1.76</v>
      </c>
      <c r="Y123" s="131">
        <v>1.54</v>
      </c>
      <c r="Z123" s="353">
        <v>0.23</v>
      </c>
      <c r="AA123" s="353">
        <v>2.19</v>
      </c>
      <c r="AB123" s="131">
        <v>1.99</v>
      </c>
      <c r="AC123" s="353">
        <v>2.2000000000000002</v>
      </c>
      <c r="AD123" s="335">
        <v>10.552763819095492</v>
      </c>
      <c r="AE123" s="386">
        <v>9.9523591985903543</v>
      </c>
      <c r="AF123" s="354">
        <v>1940</v>
      </c>
      <c r="AG123" s="353">
        <v>25.68</v>
      </c>
      <c r="AH123" s="353">
        <v>35.71</v>
      </c>
      <c r="AI123" s="355">
        <v>18.769470404984421</v>
      </c>
      <c r="AJ123" s="356">
        <v>-14.58975077009241</v>
      </c>
      <c r="AK123" s="357">
        <v>0.97758124652693901</v>
      </c>
      <c r="AL123" s="339">
        <v>15.225827490624489</v>
      </c>
      <c r="AM123" s="340">
        <v>15.9522090871993</v>
      </c>
      <c r="AN123" s="340">
        <v>15.306500511731301</v>
      </c>
      <c r="AO123" s="335">
        <v>15.657522652066861</v>
      </c>
      <c r="AP123" s="358"/>
      <c r="AQ123" s="359">
        <v>0.70667999999999997</v>
      </c>
      <c r="AR123" s="359">
        <v>0.61329999999999996</v>
      </c>
      <c r="AS123" s="360">
        <v>0.5333</v>
      </c>
      <c r="AT123" s="360">
        <v>0.45329999999999998</v>
      </c>
      <c r="AU123" s="360">
        <v>0.4</v>
      </c>
      <c r="AV123" s="360">
        <v>0.34670000000000001</v>
      </c>
      <c r="AW123" s="360">
        <v>0.29330000000000001</v>
      </c>
      <c r="AX123" s="360">
        <v>0.23330000000000001</v>
      </c>
      <c r="AY123" s="360">
        <v>0.20669999999999999</v>
      </c>
      <c r="AZ123" s="360">
        <v>0.1817</v>
      </c>
      <c r="BA123" s="360">
        <v>0.16500000000000001</v>
      </c>
      <c r="BB123" s="366">
        <v>0.15329999999999999</v>
      </c>
      <c r="BC123" s="363">
        <v>15.225827490624489</v>
      </c>
      <c r="BD123" s="364">
        <v>15.000937558597421</v>
      </c>
      <c r="BE123" s="364">
        <v>17.648356496801227</v>
      </c>
      <c r="BF123" s="364">
        <v>13.324999999999992</v>
      </c>
      <c r="BG123" s="364">
        <v>15.373521776752241</v>
      </c>
      <c r="BH123" s="364">
        <v>18.206614387998638</v>
      </c>
      <c r="BI123" s="364">
        <v>25.71795970852979</v>
      </c>
      <c r="BJ123" s="364">
        <v>12.86889211417515</v>
      </c>
      <c r="BK123" s="364">
        <v>13.758943313153548</v>
      </c>
      <c r="BL123" s="364">
        <v>10.121212121212107</v>
      </c>
      <c r="BM123" s="365">
        <v>7.6320939334638016</v>
      </c>
      <c r="BN123" s="349">
        <v>14.989032627391671</v>
      </c>
      <c r="BO123" s="349">
        <v>4.465383024495738</v>
      </c>
    </row>
    <row r="124" spans="1:67">
      <c r="A124" s="20" t="s">
        <v>564</v>
      </c>
      <c r="B124" s="21" t="s">
        <v>565</v>
      </c>
      <c r="C124" s="21" t="s">
        <v>104</v>
      </c>
      <c r="D124" s="21" t="s">
        <v>618</v>
      </c>
      <c r="E124" s="101">
        <v>19</v>
      </c>
      <c r="F124" s="104">
        <v>120</v>
      </c>
      <c r="G124" s="39" t="s">
        <v>796</v>
      </c>
      <c r="H124" s="40" t="s">
        <v>796</v>
      </c>
      <c r="I124" s="132">
        <v>21.6</v>
      </c>
      <c r="J124" s="214">
        <v>3.5185185185185182</v>
      </c>
      <c r="K124" s="351">
        <v>0.17</v>
      </c>
      <c r="L124" s="351">
        <v>0.19</v>
      </c>
      <c r="M124" s="22">
        <v>11.76470588235294</v>
      </c>
      <c r="N124" s="63">
        <v>40206</v>
      </c>
      <c r="O124" s="63">
        <v>40210</v>
      </c>
      <c r="P124" s="407">
        <v>40220</v>
      </c>
      <c r="Q124" s="26" t="s">
        <v>16</v>
      </c>
      <c r="R124" s="21"/>
      <c r="S124" s="211">
        <v>0.76</v>
      </c>
      <c r="T124" s="214">
        <v>122.58064516129031</v>
      </c>
      <c r="U124" s="332">
        <v>212.32737167397642</v>
      </c>
      <c r="V124" s="22">
        <v>34.838709677419352</v>
      </c>
      <c r="W124" s="333">
        <v>9</v>
      </c>
      <c r="X124" s="353">
        <v>0.62</v>
      </c>
      <c r="Y124" s="131">
        <v>1.72</v>
      </c>
      <c r="Z124" s="353">
        <v>5.87</v>
      </c>
      <c r="AA124" s="353">
        <v>6.3</v>
      </c>
      <c r="AB124" s="131">
        <v>0.71</v>
      </c>
      <c r="AC124" s="353">
        <v>0.87</v>
      </c>
      <c r="AD124" s="335">
        <v>22.53521126760565</v>
      </c>
      <c r="AE124" s="386">
        <v>17.687520471667206</v>
      </c>
      <c r="AF124" s="354">
        <v>886</v>
      </c>
      <c r="AG124" s="353">
        <v>17.329999999999998</v>
      </c>
      <c r="AH124" s="353">
        <v>27.37</v>
      </c>
      <c r="AI124" s="355">
        <v>24.639353721869615</v>
      </c>
      <c r="AJ124" s="356">
        <v>-21.081476068688339</v>
      </c>
      <c r="AK124" s="357">
        <v>1.3333887021315411</v>
      </c>
      <c r="AL124" s="339">
        <v>11.76470588235294</v>
      </c>
      <c r="AM124" s="437">
        <v>20.595641430793233</v>
      </c>
      <c r="AN124" s="437">
        <v>28.929509900445904</v>
      </c>
      <c r="AO124" s="335">
        <v>21.696231454638486</v>
      </c>
      <c r="AP124" s="358"/>
      <c r="AQ124" s="359">
        <v>0.76</v>
      </c>
      <c r="AR124" s="359">
        <v>0.68</v>
      </c>
      <c r="AS124" s="360">
        <v>0.56000000000000005</v>
      </c>
      <c r="AT124" s="360">
        <v>0.43332999999999999</v>
      </c>
      <c r="AU124" s="360">
        <v>0.30667</v>
      </c>
      <c r="AV124" s="360">
        <v>0.21332999999999999</v>
      </c>
      <c r="AW124" s="360">
        <v>0.17780000000000001</v>
      </c>
      <c r="AX124" s="360">
        <v>0.16</v>
      </c>
      <c r="AY124" s="360">
        <v>0.12444</v>
      </c>
      <c r="AZ124" s="360">
        <v>0.11555</v>
      </c>
      <c r="BA124" s="360">
        <v>0.10667</v>
      </c>
      <c r="BB124" s="366">
        <v>8.8880000000000001E-2</v>
      </c>
      <c r="BC124" s="363">
        <v>11.76470588235294</v>
      </c>
      <c r="BD124" s="364">
        <v>21.42857142857142</v>
      </c>
      <c r="BE124" s="364">
        <v>29.231763321256324</v>
      </c>
      <c r="BF124" s="364">
        <v>41.301724981250203</v>
      </c>
      <c r="BG124" s="364">
        <v>43.753808653260194</v>
      </c>
      <c r="BH124" s="364">
        <v>19.983127109111333</v>
      </c>
      <c r="BI124" s="364">
        <v>11.125000000000011</v>
      </c>
      <c r="BJ124" s="364">
        <v>28.576020572163301</v>
      </c>
      <c r="BK124" s="364">
        <v>7.6936391172652376</v>
      </c>
      <c r="BL124" s="364">
        <v>8.3247398518796274</v>
      </c>
      <c r="BM124" s="365">
        <v>20.01575157515752</v>
      </c>
      <c r="BN124" s="349">
        <v>22.10898659020619</v>
      </c>
      <c r="BO124" s="349">
        <v>11.9249154287516</v>
      </c>
    </row>
    <row r="125" spans="1:67">
      <c r="A125" s="20" t="s">
        <v>830</v>
      </c>
      <c r="B125" s="21" t="s">
        <v>831</v>
      </c>
      <c r="C125" s="21" t="s">
        <v>104</v>
      </c>
      <c r="D125" s="21" t="s">
        <v>618</v>
      </c>
      <c r="E125" s="101">
        <v>18</v>
      </c>
      <c r="F125" s="104">
        <v>135</v>
      </c>
      <c r="G125" s="39" t="s">
        <v>660</v>
      </c>
      <c r="H125" s="40" t="s">
        <v>660</v>
      </c>
      <c r="I125" s="132">
        <v>43.87</v>
      </c>
      <c r="J125" s="294">
        <v>1.5500341919307052</v>
      </c>
      <c r="K125" s="351">
        <v>0.16</v>
      </c>
      <c r="L125" s="351">
        <v>0.17</v>
      </c>
      <c r="M125" s="22">
        <v>6.25</v>
      </c>
      <c r="N125" s="26">
        <v>40469</v>
      </c>
      <c r="O125" s="26">
        <v>40471</v>
      </c>
      <c r="P125" s="352">
        <v>40485</v>
      </c>
      <c r="Q125" s="26" t="s">
        <v>429</v>
      </c>
      <c r="R125" s="21"/>
      <c r="S125" s="211">
        <v>0.68</v>
      </c>
      <c r="T125" s="214">
        <v>35.978835978835988</v>
      </c>
      <c r="U125" s="332">
        <v>50.651339140131356</v>
      </c>
      <c r="V125" s="22">
        <v>23.211640211640209</v>
      </c>
      <c r="W125" s="333">
        <v>12</v>
      </c>
      <c r="X125" s="353">
        <v>1.89</v>
      </c>
      <c r="Y125" s="131">
        <v>1.26</v>
      </c>
      <c r="Z125" s="353">
        <v>1.3</v>
      </c>
      <c r="AA125" s="353">
        <v>2.2000000000000002</v>
      </c>
      <c r="AB125" s="131">
        <v>2.38</v>
      </c>
      <c r="AC125" s="353">
        <v>2.64</v>
      </c>
      <c r="AD125" s="335">
        <v>10.924369747899167</v>
      </c>
      <c r="AE125" s="386">
        <v>14.62918500733627</v>
      </c>
      <c r="AF125" s="354">
        <v>1470</v>
      </c>
      <c r="AG125" s="353">
        <v>32.74</v>
      </c>
      <c r="AH125" s="353">
        <v>47.96</v>
      </c>
      <c r="AI125" s="355">
        <v>33.995113011606577</v>
      </c>
      <c r="AJ125" s="356">
        <v>-8.5279399499583057</v>
      </c>
      <c r="AK125" s="357">
        <v>1.167068408949218</v>
      </c>
      <c r="AL125" s="339">
        <v>6.5573770491803351</v>
      </c>
      <c r="AM125" s="340">
        <v>7.0399331060163597</v>
      </c>
      <c r="AN125" s="340">
        <v>7.6316922514810814</v>
      </c>
      <c r="AO125" s="335">
        <v>6.5391987247365835</v>
      </c>
      <c r="AP125" s="358"/>
      <c r="AQ125" s="359">
        <v>0.65</v>
      </c>
      <c r="AR125" s="359">
        <v>0.61</v>
      </c>
      <c r="AS125" s="360">
        <v>0.56999999999999995</v>
      </c>
      <c r="AT125" s="360">
        <v>0.53</v>
      </c>
      <c r="AU125" s="360">
        <v>0.49</v>
      </c>
      <c r="AV125" s="360">
        <v>0.45</v>
      </c>
      <c r="AW125" s="360">
        <v>0.42499999999999999</v>
      </c>
      <c r="AX125" s="360">
        <v>0.40500000000000003</v>
      </c>
      <c r="AY125" s="361">
        <v>0.38</v>
      </c>
      <c r="AZ125" s="360">
        <v>0.36499999999999999</v>
      </c>
      <c r="BA125" s="360">
        <v>0.34499999999999997</v>
      </c>
      <c r="BB125" s="366">
        <v>0.32500000000000001</v>
      </c>
      <c r="BC125" s="363">
        <v>6.5573770491803351</v>
      </c>
      <c r="BD125" s="364">
        <v>7.0175438596491215</v>
      </c>
      <c r="BE125" s="364">
        <v>7.5471698113207308</v>
      </c>
      <c r="BF125" s="364">
        <v>8.163265306122458</v>
      </c>
      <c r="BG125" s="364">
        <v>8.8888888888888786</v>
      </c>
      <c r="BH125" s="364">
        <v>5.882352941176471</v>
      </c>
      <c r="BI125" s="364">
        <v>4.9382716049382704</v>
      </c>
      <c r="BJ125" s="364">
        <v>6.578947368421062</v>
      </c>
      <c r="BK125" s="364">
        <v>4.1095890410958846</v>
      </c>
      <c r="BL125" s="364">
        <v>5.7971014492753659</v>
      </c>
      <c r="BM125" s="365">
        <v>6.153846153846132</v>
      </c>
      <c r="BN125" s="349">
        <v>6.512213952174065</v>
      </c>
      <c r="BO125" s="349">
        <v>1.314049209253598</v>
      </c>
    </row>
    <row r="126" spans="1:67">
      <c r="A126" s="20" t="s">
        <v>520</v>
      </c>
      <c r="B126" s="21" t="s">
        <v>521</v>
      </c>
      <c r="C126" s="21" t="s">
        <v>104</v>
      </c>
      <c r="D126" s="21" t="s">
        <v>618</v>
      </c>
      <c r="E126" s="101">
        <v>40</v>
      </c>
      <c r="F126" s="104">
        <v>41</v>
      </c>
      <c r="G126" s="39" t="s">
        <v>660</v>
      </c>
      <c r="H126" s="40" t="s">
        <v>796</v>
      </c>
      <c r="I126" s="132">
        <v>98.68</v>
      </c>
      <c r="J126" s="295">
        <f>(S126/I126)*100</f>
        <v>0.77016619375760031</v>
      </c>
      <c r="K126" s="92">
        <v>0.18</v>
      </c>
      <c r="L126" s="92">
        <v>0.19</v>
      </c>
      <c r="M126" s="169">
        <f>((L126/K126)-1)*100</f>
        <v>5.555555555555558</v>
      </c>
      <c r="N126" s="26">
        <v>40745</v>
      </c>
      <c r="O126" s="26">
        <v>40749</v>
      </c>
      <c r="P126" s="352">
        <v>40760</v>
      </c>
      <c r="Q126" s="81" t="s">
        <v>376</v>
      </c>
      <c r="R126" s="21"/>
      <c r="S126" s="171">
        <f>L126*4</f>
        <v>0.76</v>
      </c>
      <c r="T126" s="215">
        <f>S126/X126*100</f>
        <v>20.052770448548813</v>
      </c>
      <c r="U126" s="289">
        <f>(I126/SQRT(22.5*X126*(I126/AA126))-1)*100</f>
        <v>128.95641030296892</v>
      </c>
      <c r="V126" s="22">
        <f>I126/X126</f>
        <v>26.03693931398417</v>
      </c>
      <c r="W126" s="267">
        <v>12</v>
      </c>
      <c r="X126" s="353">
        <v>3.79</v>
      </c>
      <c r="Y126" s="131">
        <v>1.38</v>
      </c>
      <c r="Z126" s="124">
        <v>2.97</v>
      </c>
      <c r="AA126" s="353">
        <v>4.53</v>
      </c>
      <c r="AB126" s="131">
        <v>6.38</v>
      </c>
      <c r="AC126" s="124">
        <v>7.05</v>
      </c>
      <c r="AD126" s="229">
        <f>(AC126/AB126-1)*100</f>
        <v>10.501567398119116</v>
      </c>
      <c r="AE126" s="310">
        <f>(I126/AB126)/Y126</f>
        <v>11.208032347462634</v>
      </c>
      <c r="AF126" s="269">
        <v>8450</v>
      </c>
      <c r="AG126" s="124">
        <v>75.88</v>
      </c>
      <c r="AH126" s="124">
        <v>113.84</v>
      </c>
      <c r="AI126" s="181">
        <f>((I126-AG126)/AG126)*100</f>
        <v>30.04744333157619</v>
      </c>
      <c r="AJ126" s="149">
        <f>((I126-AH126)/AH126)*100</f>
        <v>-13.316936050597326</v>
      </c>
      <c r="AK126" s="236">
        <f>AN126/AO126</f>
        <v>1.2668204828765888</v>
      </c>
      <c r="AL126" s="232">
        <f>((AQ126/AR126)^(1/1)-1)*100</f>
        <v>2.9411764705882248</v>
      </c>
      <c r="AM126" s="233">
        <f>((AQ126/AT126)^(1/3)-1)*100</f>
        <v>6.469042607881903</v>
      </c>
      <c r="AN126" s="233">
        <f>((AQ126/AV126)^(1/5)-1)*100</f>
        <v>6.9610375725068785</v>
      </c>
      <c r="AO126" s="234">
        <f>((AQ126/BA126)^(1/10)-1)*100</f>
        <v>5.4948887128035251</v>
      </c>
      <c r="AP126" s="217"/>
      <c r="AQ126" s="193">
        <v>0.7</v>
      </c>
      <c r="AR126" s="193">
        <v>0.68</v>
      </c>
      <c r="AS126" s="428">
        <v>0.62</v>
      </c>
      <c r="AT126" s="428">
        <v>0.57999999999999996</v>
      </c>
      <c r="AU126" s="428">
        <v>0.54</v>
      </c>
      <c r="AV126" s="428">
        <v>0.5</v>
      </c>
      <c r="AW126" s="428">
        <v>0.47</v>
      </c>
      <c r="AX126" s="428">
        <v>0.45</v>
      </c>
      <c r="AY126" s="428">
        <v>0.43</v>
      </c>
      <c r="AZ126" s="444">
        <v>0.42</v>
      </c>
      <c r="BA126" s="428">
        <v>0.41</v>
      </c>
      <c r="BB126" s="92">
        <v>0.39</v>
      </c>
      <c r="BC126" s="184">
        <f t="shared" ref="BC126:BM128" si="42">((AQ126/AR126)-1)*100</f>
        <v>2.9411764705882248</v>
      </c>
      <c r="BD126" s="300">
        <f t="shared" si="42"/>
        <v>9.6774193548387224</v>
      </c>
      <c r="BE126" s="300">
        <f t="shared" si="42"/>
        <v>6.8965517241379448</v>
      </c>
      <c r="BF126" s="300">
        <f t="shared" si="42"/>
        <v>7.4074074074073959</v>
      </c>
      <c r="BG126" s="300">
        <f t="shared" si="42"/>
        <v>8.0000000000000071</v>
      </c>
      <c r="BH126" s="300">
        <f t="shared" si="42"/>
        <v>6.3829787234042534</v>
      </c>
      <c r="BI126" s="300">
        <f t="shared" si="42"/>
        <v>4.4444444444444287</v>
      </c>
      <c r="BJ126" s="300">
        <f t="shared" si="42"/>
        <v>4.6511627906976827</v>
      </c>
      <c r="BK126" s="300">
        <f t="shared" si="42"/>
        <v>2.3809523809523725</v>
      </c>
      <c r="BL126" s="300">
        <f t="shared" si="42"/>
        <v>2.4390243902439046</v>
      </c>
      <c r="BM126" s="168">
        <f t="shared" si="42"/>
        <v>5.12820512820511</v>
      </c>
      <c r="BN126" s="68">
        <f>AVERAGE(BC126:BM126)</f>
        <v>5.4863020740836417</v>
      </c>
      <c r="BO126" s="68">
        <f>SQRT(AVERAGE((BC126-$BN126)^2,(BD126-$BN126)^2,(BE126-$BN126)^2,(BF126-$BN126)^2,(BG126-$BN126)^2,(BH126-$BN126)^2,(BI126-$BN126)^2,(BJ126-$BN126)^2,(BK126-$BN126)^2,(BL126-$BN126)^2,(BM126-$BN126)^2))</f>
        <v>2.2900087498206325</v>
      </c>
    </row>
    <row r="127" spans="1:67">
      <c r="A127" s="10" t="s">
        <v>900</v>
      </c>
      <c r="B127" s="11" t="s">
        <v>901</v>
      </c>
      <c r="C127" s="11" t="s">
        <v>104</v>
      </c>
      <c r="D127" s="11" t="s">
        <v>618</v>
      </c>
      <c r="E127" s="100">
        <v>38</v>
      </c>
      <c r="F127" s="104">
        <v>53</v>
      </c>
      <c r="G127" s="37" t="s">
        <v>660</v>
      </c>
      <c r="H127" s="38" t="s">
        <v>660</v>
      </c>
      <c r="I127" s="148">
        <v>83.61</v>
      </c>
      <c r="J127" s="294">
        <f>(S127/I127)*100</f>
        <v>1.9614878603037913</v>
      </c>
      <c r="K127" s="108">
        <v>0.37</v>
      </c>
      <c r="L127" s="186">
        <v>0.41</v>
      </c>
      <c r="M127" s="166">
        <f>((L127/K127)-1)*100</f>
        <v>10.810810810810811</v>
      </c>
      <c r="N127" s="17">
        <v>40520</v>
      </c>
      <c r="O127" s="17">
        <v>40522</v>
      </c>
      <c r="P127" s="16">
        <v>40543</v>
      </c>
      <c r="Q127" s="17" t="s">
        <v>11</v>
      </c>
      <c r="R127" s="11"/>
      <c r="S127" s="211">
        <f>L127*4</f>
        <v>1.64</v>
      </c>
      <c r="T127" s="214">
        <f>S127/X127*100</f>
        <v>28.771929824561397</v>
      </c>
      <c r="U127" s="288">
        <f>(I127/SQRT(22.5*X127*(I127/AA127))-1)*100</f>
        <v>52.344024347481266</v>
      </c>
      <c r="V127" s="13">
        <f>I127/X127</f>
        <v>14.668421052631578</v>
      </c>
      <c r="W127" s="266">
        <v>9</v>
      </c>
      <c r="X127" s="147">
        <v>5.7</v>
      </c>
      <c r="Y127" s="146">
        <v>1.5</v>
      </c>
      <c r="Z127" s="147">
        <v>2.4300000000000002</v>
      </c>
      <c r="AA127" s="147">
        <v>3.56</v>
      </c>
      <c r="AB127" s="146">
        <v>5.63</v>
      </c>
      <c r="AC127" s="147">
        <v>6.22</v>
      </c>
      <c r="AD127" s="228">
        <f>(AC127/AB127-1)*100</f>
        <v>10.479573712255764</v>
      </c>
      <c r="AE127" s="229">
        <f>(I127/AB127)/Y127</f>
        <v>9.9005328596802844</v>
      </c>
      <c r="AF127" s="270">
        <v>18290</v>
      </c>
      <c r="AG127" s="147">
        <v>66.87</v>
      </c>
      <c r="AH127" s="147">
        <v>89.75</v>
      </c>
      <c r="AI127" s="182">
        <f>((I127-AG127)/AG127)*100</f>
        <v>25.033647375504703</v>
      </c>
      <c r="AJ127" s="150">
        <f>((I127-AH127)/AH127)*100</f>
        <v>-6.8412256267409477</v>
      </c>
      <c r="AK127" s="235">
        <f>AN127/AO127</f>
        <v>1.0424477426519847</v>
      </c>
      <c r="AL127" s="226">
        <f>((AQ127/AR127)^(1/1)-1)*100</f>
        <v>12.12121212121211</v>
      </c>
      <c r="AM127" s="227">
        <f>((AQ127/AT127)^(1/3)-1)*100</f>
        <v>14.730410260859351</v>
      </c>
      <c r="AN127" s="227">
        <f>((AQ127/AV127)^(1/5)-1)*100</f>
        <v>15.501026450272271</v>
      </c>
      <c r="AO127" s="229">
        <f>((AQ127/BA127)^(1/10)-1)*100</f>
        <v>14.869835499703509</v>
      </c>
      <c r="AP127" s="216" t="s">
        <v>817</v>
      </c>
      <c r="AQ127" s="191">
        <v>1.48</v>
      </c>
      <c r="AR127" s="191">
        <v>1.32</v>
      </c>
      <c r="AS127" s="14">
        <v>1.1399999999999999</v>
      </c>
      <c r="AT127" s="14">
        <v>0.98</v>
      </c>
      <c r="AU127" s="14">
        <v>0.86</v>
      </c>
      <c r="AV127" s="14">
        <v>0.72</v>
      </c>
      <c r="AW127" s="14">
        <v>0.6</v>
      </c>
      <c r="AX127" s="14">
        <v>0.4</v>
      </c>
      <c r="AY127" s="14">
        <v>0.39</v>
      </c>
      <c r="AZ127" s="14">
        <v>0.38</v>
      </c>
      <c r="BA127" s="14">
        <v>0.37</v>
      </c>
      <c r="BB127" s="186">
        <v>0.34</v>
      </c>
      <c r="BC127" s="204">
        <f t="shared" si="42"/>
        <v>12.12121212121211</v>
      </c>
      <c r="BD127" s="164">
        <f t="shared" si="42"/>
        <v>15.789473684210531</v>
      </c>
      <c r="BE127" s="164">
        <f t="shared" si="42"/>
        <v>16.326530612244895</v>
      </c>
      <c r="BF127" s="164">
        <f t="shared" si="42"/>
        <v>13.953488372093027</v>
      </c>
      <c r="BG127" s="164">
        <f t="shared" si="42"/>
        <v>19.444444444444443</v>
      </c>
      <c r="BH127" s="164">
        <f t="shared" si="42"/>
        <v>19.999999999999996</v>
      </c>
      <c r="BI127" s="164">
        <f t="shared" si="42"/>
        <v>49.999999999999979</v>
      </c>
      <c r="BJ127" s="164">
        <f t="shared" si="42"/>
        <v>2.5641025641025772</v>
      </c>
      <c r="BK127" s="164">
        <f t="shared" si="42"/>
        <v>2.6315789473684292</v>
      </c>
      <c r="BL127" s="164">
        <f t="shared" si="42"/>
        <v>2.7027027027026973</v>
      </c>
      <c r="BM127" s="165">
        <f t="shared" si="42"/>
        <v>8.8235294117646959</v>
      </c>
      <c r="BN127" s="312">
        <f>AVERAGE(BC127:BM127)</f>
        <v>14.941551169103946</v>
      </c>
      <c r="BO127" s="312">
        <f>SQRT(AVERAGE((BC127-$BN127)^2,(BD127-$BN127)^2,(BE127-$BN127)^2,(BF127-$BN127)^2,(BG127-$BN127)^2,(BH127-$BN127)^2,(BI127-$BN127)^2,(BJ127-$BN127)^2,(BK127-$BN127)^2,(BL127-$BN127)^2,(BM127-$BN127)^2))</f>
        <v>12.715354926637689</v>
      </c>
    </row>
    <row r="128" spans="1:67">
      <c r="A128" s="20" t="s">
        <v>516</v>
      </c>
      <c r="B128" s="21" t="s">
        <v>517</v>
      </c>
      <c r="C128" s="11" t="s">
        <v>104</v>
      </c>
      <c r="D128" s="21" t="s">
        <v>226</v>
      </c>
      <c r="E128" s="101">
        <v>40</v>
      </c>
      <c r="F128" s="104">
        <v>40</v>
      </c>
      <c r="G128" s="59" t="s">
        <v>717</v>
      </c>
      <c r="H128" s="51" t="s">
        <v>717</v>
      </c>
      <c r="I128" s="132">
        <v>34.119999999999997</v>
      </c>
      <c r="J128" s="214">
        <f>(S128/I128)*100</f>
        <v>3.0480656506447832</v>
      </c>
      <c r="K128" s="92">
        <v>0.25</v>
      </c>
      <c r="L128" s="92">
        <v>0.26</v>
      </c>
      <c r="M128" s="202">
        <f>((L128/K128)-1)*100</f>
        <v>4.0000000000000036</v>
      </c>
      <c r="N128" s="26">
        <v>40682</v>
      </c>
      <c r="O128" s="26">
        <v>40686</v>
      </c>
      <c r="P128" s="352">
        <v>40704</v>
      </c>
      <c r="Q128" s="26" t="s">
        <v>247</v>
      </c>
      <c r="R128" s="21"/>
      <c r="S128" s="211">
        <f>L128*4</f>
        <v>1.04</v>
      </c>
      <c r="T128" s="214">
        <f>S128/X128*100</f>
        <v>81.889763779527556</v>
      </c>
      <c r="U128" s="288">
        <f>(I128/SQRT(22.5*X128*(I128/AA128))-1)*100</f>
        <v>79.220436904875484</v>
      </c>
      <c r="V128" s="22">
        <f>I128/X128</f>
        <v>26.866141732283463</v>
      </c>
      <c r="W128" s="266">
        <v>12</v>
      </c>
      <c r="X128" s="353">
        <v>1.27</v>
      </c>
      <c r="Y128" s="131">
        <v>0.8</v>
      </c>
      <c r="Z128" s="124">
        <v>1.2</v>
      </c>
      <c r="AA128" s="353">
        <v>2.69</v>
      </c>
      <c r="AB128" s="131">
        <v>1.9</v>
      </c>
      <c r="AC128" s="124">
        <v>2.2799999999999998</v>
      </c>
      <c r="AD128" s="229">
        <f>(AC128/AB128-1)*100</f>
        <v>19.999999999999996</v>
      </c>
      <c r="AE128" s="229">
        <f>(I128/AB128)/Y128</f>
        <v>22.447368421052627</v>
      </c>
      <c r="AF128" s="269">
        <v>1250</v>
      </c>
      <c r="AG128" s="124">
        <v>22.48</v>
      </c>
      <c r="AH128" s="124">
        <v>40.909999999999997</v>
      </c>
      <c r="AI128" s="181">
        <f>((I128-AG128)/AG128)*100</f>
        <v>51.779359430604963</v>
      </c>
      <c r="AJ128" s="149">
        <f>((I128-AH128)/AH128)*100</f>
        <v>-16.597408946467855</v>
      </c>
      <c r="AK128" s="236">
        <f>AN128/AO128</f>
        <v>0.68173332986152346</v>
      </c>
      <c r="AL128" s="226">
        <f>((AQ128/AR128)^(1/1)-1)*100</f>
        <v>3.125</v>
      </c>
      <c r="AM128" s="227">
        <f>((AQ128/AT128)^(1/3)-1)*100</f>
        <v>5.6295191645437948</v>
      </c>
      <c r="AN128" s="227">
        <f>((AQ128/AV128)^(1/5)-1)*100</f>
        <v>13.743443009689194</v>
      </c>
      <c r="AO128" s="229">
        <f>((AQ128/BA128)^(1/10)-1)*100</f>
        <v>20.159558595266013</v>
      </c>
      <c r="AP128" s="217"/>
      <c r="AQ128" s="193">
        <v>0.99</v>
      </c>
      <c r="AR128" s="195">
        <v>0.96</v>
      </c>
      <c r="AS128" s="428">
        <v>0.94</v>
      </c>
      <c r="AT128" s="428">
        <v>0.84</v>
      </c>
      <c r="AU128" s="428">
        <v>0.68</v>
      </c>
      <c r="AV128" s="428">
        <v>0.52</v>
      </c>
      <c r="AW128" s="428">
        <v>0.37</v>
      </c>
      <c r="AX128" s="428">
        <v>0.25668000000000002</v>
      </c>
      <c r="AY128" s="428">
        <v>0.21668000000000001</v>
      </c>
      <c r="AZ128" s="428">
        <v>0.18001000000000003</v>
      </c>
      <c r="BA128" s="428">
        <v>0.15778</v>
      </c>
      <c r="BB128" s="92">
        <v>0.15112</v>
      </c>
      <c r="BC128" s="204">
        <f t="shared" si="42"/>
        <v>3.125</v>
      </c>
      <c r="BD128" s="283">
        <f t="shared" si="42"/>
        <v>2.1276595744680771</v>
      </c>
      <c r="BE128" s="283">
        <f t="shared" si="42"/>
        <v>11.904761904761907</v>
      </c>
      <c r="BF128" s="283">
        <f t="shared" si="42"/>
        <v>23.529411764705866</v>
      </c>
      <c r="BG128" s="283">
        <f t="shared" si="42"/>
        <v>30.76923076923077</v>
      </c>
      <c r="BH128" s="283">
        <f t="shared" si="42"/>
        <v>40.540540540540547</v>
      </c>
      <c r="BI128" s="283">
        <f t="shared" si="42"/>
        <v>44.148355929562079</v>
      </c>
      <c r="BJ128" s="283">
        <f t="shared" si="42"/>
        <v>18.460402436773116</v>
      </c>
      <c r="BK128" s="283">
        <f t="shared" si="42"/>
        <v>20.371090494972478</v>
      </c>
      <c r="BL128" s="283">
        <f t="shared" si="42"/>
        <v>14.089238179743969</v>
      </c>
      <c r="BM128" s="165">
        <f t="shared" si="42"/>
        <v>4.4070937003705568</v>
      </c>
      <c r="BN128" s="312">
        <f>AVERAGE(BC128:BM128)</f>
        <v>19.406616845011758</v>
      </c>
      <c r="BO128" s="312">
        <f>SQRT(AVERAGE((BC128-$BN128)^2,(BD128-$BN128)^2,(BE128-$BN128)^2,(BF128-$BN128)^2,(BG128-$BN128)^2,(BH128-$BN128)^2,(BI128-$BN128)^2,(BJ128-$BN128)^2,(BK128-$BN128)^2,(BL128-$BN128)^2,(BM128-$BN128)^2))</f>
        <v>13.750767903816747</v>
      </c>
    </row>
    <row r="129" spans="1:67">
      <c r="A129" s="20" t="s">
        <v>553</v>
      </c>
      <c r="B129" s="21" t="s">
        <v>554</v>
      </c>
      <c r="C129" s="11" t="s">
        <v>151</v>
      </c>
      <c r="D129" s="21" t="s">
        <v>703</v>
      </c>
      <c r="E129" s="101">
        <v>20</v>
      </c>
      <c r="F129" s="104">
        <v>119</v>
      </c>
      <c r="G129" s="39" t="s">
        <v>717</v>
      </c>
      <c r="H129" s="40" t="s">
        <v>717</v>
      </c>
      <c r="I129" s="132">
        <v>68.14</v>
      </c>
      <c r="J129" s="214">
        <v>2.759025535661872</v>
      </c>
      <c r="K129" s="351">
        <v>0.42</v>
      </c>
      <c r="L129" s="351">
        <v>0.47</v>
      </c>
      <c r="M129" s="22">
        <v>11.90476190476191</v>
      </c>
      <c r="N129" s="26">
        <v>40639</v>
      </c>
      <c r="O129" s="26">
        <v>40641</v>
      </c>
      <c r="P129" s="352">
        <v>40669</v>
      </c>
      <c r="Q129" s="26" t="s">
        <v>430</v>
      </c>
      <c r="R129" s="21"/>
      <c r="S129" s="211">
        <v>1.88</v>
      </c>
      <c r="T129" s="214">
        <v>27.167630057803461</v>
      </c>
      <c r="U129" s="332">
        <v>-10.753241271847569</v>
      </c>
      <c r="V129" s="22">
        <v>9.8468208092485554</v>
      </c>
      <c r="W129" s="333">
        <v>12</v>
      </c>
      <c r="X129" s="353">
        <v>6.92</v>
      </c>
      <c r="Y129" s="131">
        <v>1.26</v>
      </c>
      <c r="Z129" s="353">
        <v>0.78</v>
      </c>
      <c r="AA129" s="353">
        <v>1.82</v>
      </c>
      <c r="AB129" s="131">
        <v>7.19</v>
      </c>
      <c r="AC129" s="353">
        <v>7.69</v>
      </c>
      <c r="AD129" s="335">
        <v>6.9541029207232263</v>
      </c>
      <c r="AE129" s="335">
        <v>7.5214694129854074</v>
      </c>
      <c r="AF129" s="354">
        <v>25350</v>
      </c>
      <c r="AG129" s="353">
        <v>55.46</v>
      </c>
      <c r="AH129" s="353">
        <v>78.27</v>
      </c>
      <c r="AI129" s="355">
        <v>22.863324918860439</v>
      </c>
      <c r="AJ129" s="356">
        <v>-12.942378944678667</v>
      </c>
      <c r="AK129" s="357">
        <v>1.2933527122030071</v>
      </c>
      <c r="AL129" s="339">
        <v>10.067114093959731</v>
      </c>
      <c r="AM129" s="340">
        <v>14.23970009077631</v>
      </c>
      <c r="AN129" s="340">
        <v>16.024538347627306</v>
      </c>
      <c r="AO129" s="335">
        <v>12.38992132342014</v>
      </c>
      <c r="AP129" s="358"/>
      <c r="AQ129" s="359">
        <v>1.64</v>
      </c>
      <c r="AR129" s="359">
        <v>1.49</v>
      </c>
      <c r="AS129" s="427">
        <v>1.34</v>
      </c>
      <c r="AT129" s="427">
        <v>1.1000000000000001</v>
      </c>
      <c r="AU129" s="427">
        <v>0.89</v>
      </c>
      <c r="AV129" s="427">
        <v>0.78</v>
      </c>
      <c r="AW129" s="427">
        <v>0.7</v>
      </c>
      <c r="AX129" s="427">
        <v>0.63</v>
      </c>
      <c r="AY129" s="427">
        <v>0.59</v>
      </c>
      <c r="AZ129" s="427">
        <v>0.55000000000000004</v>
      </c>
      <c r="BA129" s="427">
        <v>0.51</v>
      </c>
      <c r="BB129" s="366">
        <v>0.47</v>
      </c>
      <c r="BC129" s="363">
        <v>10.067114093959731</v>
      </c>
      <c r="BD129" s="445">
        <v>11.19402985074627</v>
      </c>
      <c r="BE129" s="445">
        <v>21.818181818181827</v>
      </c>
      <c r="BF129" s="445">
        <v>23.595505617977537</v>
      </c>
      <c r="BG129" s="445">
        <v>14.1025641025641</v>
      </c>
      <c r="BH129" s="445">
        <v>11.428571428571427</v>
      </c>
      <c r="BI129" s="445">
        <v>11.111111111111088</v>
      </c>
      <c r="BJ129" s="445">
        <v>6.7796610169491576</v>
      </c>
      <c r="BK129" s="445">
        <v>7.2727272727272521</v>
      </c>
      <c r="BL129" s="445">
        <v>7.8431372549019764</v>
      </c>
      <c r="BM129" s="365">
        <v>8.5106382978723527</v>
      </c>
      <c r="BN129" s="349">
        <v>12.156658351414791</v>
      </c>
      <c r="BO129" s="349">
        <v>5.3898874141488031</v>
      </c>
    </row>
    <row r="130" spans="1:67">
      <c r="A130" s="20" t="s">
        <v>805</v>
      </c>
      <c r="B130" s="21" t="s">
        <v>806</v>
      </c>
      <c r="C130" s="11" t="s">
        <v>151</v>
      </c>
      <c r="D130" s="21" t="s">
        <v>386</v>
      </c>
      <c r="E130" s="101">
        <v>46</v>
      </c>
      <c r="F130" s="104">
        <v>19</v>
      </c>
      <c r="G130" s="39" t="s">
        <v>660</v>
      </c>
      <c r="H130" s="40" t="s">
        <v>660</v>
      </c>
      <c r="I130" s="132">
        <v>44.06</v>
      </c>
      <c r="J130" s="294">
        <f>(S130/I130)*100</f>
        <v>0.95324557421697675</v>
      </c>
      <c r="K130" s="92">
        <v>9.7500000000000003E-2</v>
      </c>
      <c r="L130" s="92">
        <v>0.105</v>
      </c>
      <c r="M130" s="202">
        <f>((L130/K130)-1)*100</f>
        <v>7.6923076923076872</v>
      </c>
      <c r="N130" s="26">
        <v>40457</v>
      </c>
      <c r="O130" s="26">
        <v>40459</v>
      </c>
      <c r="P130" s="352">
        <v>40473</v>
      </c>
      <c r="Q130" s="26" t="s">
        <v>5</v>
      </c>
      <c r="R130" s="21"/>
      <c r="S130" s="211">
        <f>L130*4</f>
        <v>0.42</v>
      </c>
      <c r="T130" s="214">
        <f>S130/X130*100</f>
        <v>19.17808219178082</v>
      </c>
      <c r="U130" s="288">
        <f>(I130/SQRT(22.5*X130*(I130/AA130))-1)*100</f>
        <v>55.952873757041274</v>
      </c>
      <c r="V130" s="22">
        <f>I130/X130</f>
        <v>20.118721461187217</v>
      </c>
      <c r="W130" s="266">
        <v>11</v>
      </c>
      <c r="X130" s="353">
        <v>2.19</v>
      </c>
      <c r="Y130" s="131">
        <v>1.52</v>
      </c>
      <c r="Z130" s="124">
        <v>2.06</v>
      </c>
      <c r="AA130" s="353">
        <v>2.72</v>
      </c>
      <c r="AB130" s="131">
        <v>2.41</v>
      </c>
      <c r="AC130" s="124">
        <v>2.7</v>
      </c>
      <c r="AD130" s="229">
        <f>(AC130/AB130-1)*100</f>
        <v>12.03319502074689</v>
      </c>
      <c r="AE130" s="229">
        <f>(I130/AB130)/Y130</f>
        <v>12.027735313387202</v>
      </c>
      <c r="AF130" s="269">
        <v>2220</v>
      </c>
      <c r="AG130" s="124">
        <v>33.22</v>
      </c>
      <c r="AH130" s="124">
        <v>48.77</v>
      </c>
      <c r="AI130" s="181">
        <f>((I130-AG130)/AG130)*100</f>
        <v>32.630945213726683</v>
      </c>
      <c r="AJ130" s="149">
        <f>((I130-AH130)/AH130)*100</f>
        <v>-9.657576378921469</v>
      </c>
      <c r="AK130" s="236">
        <f>AN130/AO130</f>
        <v>1.6107635735629382</v>
      </c>
      <c r="AL130" s="226">
        <f>((AQ130/AR130)^(1/1)-1)*100</f>
        <v>8.163265306122458</v>
      </c>
      <c r="AM130" s="227">
        <f>((AQ130/AT130)^(1/3)-1)*100</f>
        <v>10.141263517539588</v>
      </c>
      <c r="AN130" s="227">
        <f>((AQ130/AV130)^(1/5)-1)*100</f>
        <v>8.9660868379424663</v>
      </c>
      <c r="AO130" s="229">
        <f>((AQ130/BA130)^(1/10)-1)*100</f>
        <v>5.5663580832721937</v>
      </c>
      <c r="AP130" s="217"/>
      <c r="AQ130" s="193">
        <v>0.39750000000000002</v>
      </c>
      <c r="AR130" s="193">
        <v>0.36749999999999999</v>
      </c>
      <c r="AS130" s="23">
        <v>0.33</v>
      </c>
      <c r="AT130" s="23">
        <v>0.29749999999999999</v>
      </c>
      <c r="AU130" s="23">
        <v>0.27500000000000002</v>
      </c>
      <c r="AV130" s="23">
        <v>0.25874999999999998</v>
      </c>
      <c r="AW130" s="23">
        <v>0.25124999999999997</v>
      </c>
      <c r="AX130" s="23">
        <v>0.24625</v>
      </c>
      <c r="AY130" s="23">
        <v>0.24124999999999999</v>
      </c>
      <c r="AZ130" s="23">
        <v>0.23624999999999999</v>
      </c>
      <c r="BA130" s="23">
        <v>0.23125000000000001</v>
      </c>
      <c r="BB130" s="92">
        <v>0.22700000000000001</v>
      </c>
      <c r="BC130" s="204">
        <f t="shared" ref="BC130:BM130" si="43">((AQ130/AR130)-1)*100</f>
        <v>8.163265306122458</v>
      </c>
      <c r="BD130" s="164">
        <f t="shared" si="43"/>
        <v>11.363636363636353</v>
      </c>
      <c r="BE130" s="164">
        <f t="shared" si="43"/>
        <v>10.924369747899165</v>
      </c>
      <c r="BF130" s="164">
        <f t="shared" si="43"/>
        <v>8.1818181818181799</v>
      </c>
      <c r="BG130" s="164">
        <f t="shared" si="43"/>
        <v>6.2801932367150037</v>
      </c>
      <c r="BH130" s="164">
        <f t="shared" si="43"/>
        <v>2.9850746268656803</v>
      </c>
      <c r="BI130" s="164">
        <f t="shared" si="43"/>
        <v>2.0304568527918621</v>
      </c>
      <c r="BJ130" s="164">
        <f t="shared" si="43"/>
        <v>2.0725388601036343</v>
      </c>
      <c r="BK130" s="164">
        <f t="shared" si="43"/>
        <v>2.1164021164021163</v>
      </c>
      <c r="BL130" s="164">
        <f t="shared" si="43"/>
        <v>2.1621621621621623</v>
      </c>
      <c r="BM130" s="165">
        <f t="shared" si="43"/>
        <v>1.8722466960352513</v>
      </c>
      <c r="BN130" s="312">
        <f>AVERAGE(BC130:BM130)</f>
        <v>5.2865603773228971</v>
      </c>
      <c r="BO130" s="312">
        <f>SQRT(AVERAGE((BC130-$BN130)^2,(BD130-$BN130)^2,(BE130-$BN130)^2,(BF130-$BN130)^2,(BG130-$BN130)^2,(BH130-$BN130)^2,(BI130-$BN130)^2,(BJ130-$BN130)^2,(BK130-$BN130)^2,(BL130-$BN130)^2,(BM130-$BN130)^2))</f>
        <v>3.6188809038543792</v>
      </c>
    </row>
    <row r="131" spans="1:67">
      <c r="A131" s="29" t="s">
        <v>760</v>
      </c>
      <c r="B131" s="31" t="s">
        <v>761</v>
      </c>
      <c r="C131" s="11" t="s">
        <v>151</v>
      </c>
      <c r="D131" s="162" t="s">
        <v>704</v>
      </c>
      <c r="E131" s="102">
        <v>16</v>
      </c>
      <c r="F131" s="104">
        <v>160</v>
      </c>
      <c r="G131" s="41" t="s">
        <v>717</v>
      </c>
      <c r="H131" s="43" t="s">
        <v>717</v>
      </c>
      <c r="I131" s="134">
        <v>29.47</v>
      </c>
      <c r="J131" s="294">
        <v>1.3573125212080084</v>
      </c>
      <c r="K131" s="368">
        <v>0.06</v>
      </c>
      <c r="L131" s="368">
        <v>0.2</v>
      </c>
      <c r="M131" s="32">
        <v>233.33333333333334</v>
      </c>
      <c r="N131" s="209">
        <v>40144</v>
      </c>
      <c r="O131" s="209">
        <v>40148</v>
      </c>
      <c r="P131" s="274">
        <v>40162</v>
      </c>
      <c r="Q131" s="45" t="s">
        <v>700</v>
      </c>
      <c r="R131" s="162" t="s">
        <v>706</v>
      </c>
      <c r="S131" s="171">
        <v>0.4</v>
      </c>
      <c r="T131" s="214">
        <v>235.29411764705878</v>
      </c>
      <c r="U131" s="332">
        <v>174.78143423693533</v>
      </c>
      <c r="V131" s="32">
        <v>173.35294117647064</v>
      </c>
      <c r="W131" s="369">
        <v>12</v>
      </c>
      <c r="X131" s="125">
        <v>0.17</v>
      </c>
      <c r="Y131" s="133">
        <v>10.130000000000001</v>
      </c>
      <c r="Z131" s="125">
        <v>0.32</v>
      </c>
      <c r="AA131" s="125">
        <v>0.98</v>
      </c>
      <c r="AB131" s="133">
        <v>0.31</v>
      </c>
      <c r="AC131" s="125">
        <v>1.26</v>
      </c>
      <c r="AD131" s="370">
        <v>306.45161290322574</v>
      </c>
      <c r="AE131" s="335">
        <v>9.3844537146132527</v>
      </c>
      <c r="AF131" s="206">
        <v>572</v>
      </c>
      <c r="AG131" s="125">
        <v>23.14</v>
      </c>
      <c r="AH131" s="125">
        <v>39.840000000000003</v>
      </c>
      <c r="AI131" s="372">
        <v>27.355229040622284</v>
      </c>
      <c r="AJ131" s="373">
        <v>-26.02911646586346</v>
      </c>
      <c r="AK131" s="374">
        <v>1.7563657254965794</v>
      </c>
      <c r="AL131" s="339">
        <v>53.846153846153861</v>
      </c>
      <c r="AM131" s="340">
        <v>51.514448832929148</v>
      </c>
      <c r="AN131" s="340">
        <v>30.66947266622342</v>
      </c>
      <c r="AO131" s="335">
        <v>17.461894308801899</v>
      </c>
      <c r="AP131" s="375"/>
      <c r="AQ131" s="376">
        <v>0.4</v>
      </c>
      <c r="AR131" s="376">
        <v>0.26</v>
      </c>
      <c r="AS131" s="378">
        <v>0.12</v>
      </c>
      <c r="AT131" s="378">
        <v>0.115</v>
      </c>
      <c r="AU131" s="378">
        <v>0.11</v>
      </c>
      <c r="AV131" s="378">
        <v>0.105</v>
      </c>
      <c r="AW131" s="378">
        <v>0.1</v>
      </c>
      <c r="AX131" s="378">
        <v>9.5000000000000001E-2</v>
      </c>
      <c r="AY131" s="378">
        <v>0.09</v>
      </c>
      <c r="AZ131" s="378">
        <v>8.5000000000000006E-2</v>
      </c>
      <c r="BA131" s="378">
        <v>0.08</v>
      </c>
      <c r="BB131" s="398">
        <v>3.7999999999999999E-2</v>
      </c>
      <c r="BC131" s="363">
        <v>53.846153846153861</v>
      </c>
      <c r="BD131" s="445">
        <v>116.6666666666667</v>
      </c>
      <c r="BE131" s="445">
        <v>4.347826086956518</v>
      </c>
      <c r="BF131" s="445">
        <v>4.5454545454545405</v>
      </c>
      <c r="BG131" s="445">
        <v>4.7619047619047672</v>
      </c>
      <c r="BH131" s="445">
        <v>4.9999999999999822</v>
      </c>
      <c r="BI131" s="445">
        <v>5.2631578947368363</v>
      </c>
      <c r="BJ131" s="445">
        <v>5.5555555555555562</v>
      </c>
      <c r="BK131" s="445">
        <v>5.8823529411764497</v>
      </c>
      <c r="BL131" s="445">
        <v>6.25</v>
      </c>
      <c r="BM131" s="365">
        <v>110.5263157894737</v>
      </c>
      <c r="BN131" s="349">
        <v>29.331398917098088</v>
      </c>
      <c r="BO131" s="349">
        <v>42.084779564269702</v>
      </c>
    </row>
    <row r="132" spans="1:67">
      <c r="A132" s="20" t="s">
        <v>132</v>
      </c>
      <c r="B132" s="20" t="s">
        <v>133</v>
      </c>
      <c r="C132" s="11" t="s">
        <v>151</v>
      </c>
      <c r="D132" s="11" t="s">
        <v>704</v>
      </c>
      <c r="E132" s="179">
        <v>12</v>
      </c>
      <c r="F132" s="104">
        <v>205</v>
      </c>
      <c r="G132" s="39" t="s">
        <v>717</v>
      </c>
      <c r="H132" s="40" t="s">
        <v>717</v>
      </c>
      <c r="I132" s="156">
        <v>33.65</v>
      </c>
      <c r="J132" s="293">
        <v>1.5453194650817241</v>
      </c>
      <c r="K132" s="351">
        <v>0.125</v>
      </c>
      <c r="L132" s="351">
        <v>0.13</v>
      </c>
      <c r="M132" s="13">
        <v>4.0000000000000044</v>
      </c>
      <c r="N132" s="26">
        <v>40641</v>
      </c>
      <c r="O132" s="26">
        <v>40645</v>
      </c>
      <c r="P132" s="352">
        <v>40661</v>
      </c>
      <c r="Q132" s="26" t="s">
        <v>145</v>
      </c>
      <c r="R132" s="399"/>
      <c r="S132" s="211">
        <v>0.52</v>
      </c>
      <c r="T132" s="213">
        <v>48.59813084112151</v>
      </c>
      <c r="U132" s="380">
        <v>221.17191949041691</v>
      </c>
      <c r="V132" s="22">
        <v>31.448598130841116</v>
      </c>
      <c r="W132" s="333">
        <v>12</v>
      </c>
      <c r="X132" s="353">
        <v>1.07</v>
      </c>
      <c r="Y132" s="131">
        <v>1.72</v>
      </c>
      <c r="Z132" s="353">
        <v>3.97</v>
      </c>
      <c r="AA132" s="353">
        <v>7.38</v>
      </c>
      <c r="AB132" s="131">
        <v>1.2</v>
      </c>
      <c r="AC132" s="353">
        <v>1.44</v>
      </c>
      <c r="AD132" s="335">
        <v>2</v>
      </c>
      <c r="AE132" s="381">
        <v>16.303294573643409</v>
      </c>
      <c r="AF132" s="354">
        <v>9930</v>
      </c>
      <c r="AG132" s="353">
        <v>22.32</v>
      </c>
      <c r="AH132" s="353">
        <v>36.800000000000004</v>
      </c>
      <c r="AI132" s="355">
        <v>50.7616487455197</v>
      </c>
      <c r="AJ132" s="356">
        <v>-8.5597826086956523</v>
      </c>
      <c r="AK132" s="357">
        <v>0.486825429790058</v>
      </c>
      <c r="AL132" s="382">
        <v>16.666666666666671</v>
      </c>
      <c r="AM132" s="383">
        <v>24.05345659703568</v>
      </c>
      <c r="AN132" s="383">
        <v>22.062853520710782</v>
      </c>
      <c r="AO132" s="334">
        <v>45.31984602822677</v>
      </c>
      <c r="AP132" s="358"/>
      <c r="AQ132" s="359">
        <v>0.42</v>
      </c>
      <c r="AR132" s="359">
        <v>0.36</v>
      </c>
      <c r="AS132" s="360">
        <v>0.26</v>
      </c>
      <c r="AT132" s="360">
        <v>0.22</v>
      </c>
      <c r="AU132" s="360">
        <v>0.2</v>
      </c>
      <c r="AV132" s="360">
        <v>0.155</v>
      </c>
      <c r="AW132" s="360">
        <v>0.1</v>
      </c>
      <c r="AX132" s="360">
        <v>5.2499999999999998E-2</v>
      </c>
      <c r="AY132" s="360">
        <v>1.2500000000000001E-2</v>
      </c>
      <c r="AZ132" s="360">
        <v>1.125E-2</v>
      </c>
      <c r="BA132" s="360">
        <v>0.01</v>
      </c>
      <c r="BB132" s="366">
        <v>1.25E-3</v>
      </c>
      <c r="BC132" s="346">
        <v>16.666666666666671</v>
      </c>
      <c r="BD132" s="347">
        <v>38.461538461538453</v>
      </c>
      <c r="BE132" s="347">
        <v>18.181818181818187</v>
      </c>
      <c r="BF132" s="347">
        <v>9.9999999999999876</v>
      </c>
      <c r="BG132" s="347">
        <v>29.032258064516153</v>
      </c>
      <c r="BH132" s="347">
        <v>54.999999999999986</v>
      </c>
      <c r="BI132" s="347">
        <v>90.476190476190482</v>
      </c>
      <c r="BJ132" s="347">
        <v>319.99999999999983</v>
      </c>
      <c r="BK132" s="347">
        <v>11.111111111111116</v>
      </c>
      <c r="BL132" s="347">
        <v>12.5</v>
      </c>
      <c r="BM132" s="348">
        <v>700</v>
      </c>
      <c r="BN132" s="350">
        <v>118.31178026925831</v>
      </c>
      <c r="BO132" s="350">
        <v>202.9211031673598</v>
      </c>
    </row>
    <row r="133" spans="1:67">
      <c r="A133" s="20" t="s">
        <v>116</v>
      </c>
      <c r="B133" s="20" t="s">
        <v>495</v>
      </c>
      <c r="C133" s="11" t="s">
        <v>151</v>
      </c>
      <c r="D133" s="21" t="s">
        <v>777</v>
      </c>
      <c r="E133" s="179">
        <v>25</v>
      </c>
      <c r="F133" s="104">
        <v>98</v>
      </c>
      <c r="G133" s="39" t="s">
        <v>660</v>
      </c>
      <c r="H133" s="40" t="s">
        <v>660</v>
      </c>
      <c r="I133" s="132">
        <v>52.83</v>
      </c>
      <c r="J133" s="294">
        <f>(S133/I133)*100</f>
        <v>1.362862010221465</v>
      </c>
      <c r="K133" s="82">
        <v>0.16</v>
      </c>
      <c r="L133" s="82">
        <v>0.18</v>
      </c>
      <c r="M133" s="75">
        <f>((L133/K133)-1)*100</f>
        <v>12.5</v>
      </c>
      <c r="N133" s="26">
        <v>40631</v>
      </c>
      <c r="O133" s="26">
        <v>40633</v>
      </c>
      <c r="P133" s="352">
        <v>40648</v>
      </c>
      <c r="Q133" s="26" t="s">
        <v>13</v>
      </c>
      <c r="R133" s="21"/>
      <c r="S133" s="211">
        <f>L133*4</f>
        <v>0.72</v>
      </c>
      <c r="T133" s="214">
        <f>S133/X133*100</f>
        <v>30.252100840336134</v>
      </c>
      <c r="U133" s="288">
        <f>(I133/SQRT(22.5*X133*(I133/AA133))-1)*100</f>
        <v>144.51014311073806</v>
      </c>
      <c r="V133" s="22">
        <f>I133/X133</f>
        <v>22.19747899159664</v>
      </c>
      <c r="W133" s="266">
        <v>1</v>
      </c>
      <c r="X133" s="131">
        <v>2.38</v>
      </c>
      <c r="Y133" s="131">
        <v>1.48</v>
      </c>
      <c r="Z133" s="124">
        <v>2.82</v>
      </c>
      <c r="AA133" s="353">
        <v>6.06</v>
      </c>
      <c r="AB133" s="131">
        <v>2.5099999999999998</v>
      </c>
      <c r="AC133" s="124">
        <v>2.82</v>
      </c>
      <c r="AD133" s="229">
        <f>(AC133/AB133-1)*100</f>
        <v>12.350597609561763</v>
      </c>
      <c r="AE133" s="309">
        <f>(I133/AB133)/Y133</f>
        <v>14.221492408743405</v>
      </c>
      <c r="AF133" s="269">
        <v>955</v>
      </c>
      <c r="AG133" s="124">
        <v>30</v>
      </c>
      <c r="AH133" s="124">
        <v>61.92</v>
      </c>
      <c r="AI133" s="181">
        <f>((I133-AG133)/AG133)*100</f>
        <v>76.099999999999994</v>
      </c>
      <c r="AJ133" s="149">
        <f>((I133-AH133)/AH133)*100</f>
        <v>-14.680232558139538</v>
      </c>
      <c r="AK133" s="236">
        <f>AN133/AO133</f>
        <v>1.0192763529475677</v>
      </c>
      <c r="AL133" s="226">
        <f>((AQ133/AR133)^(1/1)-1)*100</f>
        <v>14.814814814814813</v>
      </c>
      <c r="AM133" s="227">
        <f>((AQ133/AT133)^(1/3)-1)*100</f>
        <v>13.862522184714066</v>
      </c>
      <c r="AN133" s="227">
        <f>((AQ133/AV133)^(1/5)-1)*100</f>
        <v>18.530239822852778</v>
      </c>
      <c r="AO133" s="229">
        <f>((AQ133/BA133)^(1/10)-1)*100</f>
        <v>18.179799589450486</v>
      </c>
      <c r="AP133" s="217"/>
      <c r="AQ133" s="193">
        <v>0.62</v>
      </c>
      <c r="AR133" s="193">
        <v>0.54</v>
      </c>
      <c r="AS133" s="428">
        <v>0.5</v>
      </c>
      <c r="AT133" s="428">
        <v>0.42</v>
      </c>
      <c r="AU133" s="428">
        <v>0.34</v>
      </c>
      <c r="AV133" s="428">
        <v>0.26500000000000001</v>
      </c>
      <c r="AW133" s="428">
        <v>0.21</v>
      </c>
      <c r="AX133" s="428">
        <v>0.16</v>
      </c>
      <c r="AY133" s="428">
        <v>0.13750000000000001</v>
      </c>
      <c r="AZ133" s="428">
        <v>0.125</v>
      </c>
      <c r="BA133" s="428">
        <v>0.11667</v>
      </c>
      <c r="BB133" s="92">
        <v>0.10833999999999999</v>
      </c>
      <c r="BC133" s="204">
        <f t="shared" ref="BC133:BM134" si="44">((AQ133/AR133)-1)*100</f>
        <v>14.814814814814813</v>
      </c>
      <c r="BD133" s="164">
        <f t="shared" si="44"/>
        <v>8.0000000000000071</v>
      </c>
      <c r="BE133" s="164">
        <f t="shared" si="44"/>
        <v>19.047619047619047</v>
      </c>
      <c r="BF133" s="164">
        <f t="shared" si="44"/>
        <v>23.529411764705866</v>
      </c>
      <c r="BG133" s="164">
        <f t="shared" si="44"/>
        <v>28.301886792452823</v>
      </c>
      <c r="BH133" s="164">
        <f t="shared" si="44"/>
        <v>26.190476190476208</v>
      </c>
      <c r="BI133" s="164">
        <f t="shared" si="44"/>
        <v>31.25</v>
      </c>
      <c r="BJ133" s="164">
        <f t="shared" si="44"/>
        <v>16.36363636363636</v>
      </c>
      <c r="BK133" s="164">
        <f t="shared" si="44"/>
        <v>10.000000000000009</v>
      </c>
      <c r="BL133" s="164">
        <f t="shared" si="44"/>
        <v>7.1397960058284138</v>
      </c>
      <c r="BM133" s="165">
        <f t="shared" si="44"/>
        <v>7.6887576149160086</v>
      </c>
      <c r="BN133" s="312">
        <f>AVERAGE(BC133:BM133)</f>
        <v>17.484218054040866</v>
      </c>
      <c r="BO133" s="312">
        <f>SQRT(AVERAGE((BC133-$BN133)^2,(BD133-$BN133)^2,(BE133-$BN133)^2,(BF133-$BN133)^2,(BG133-$BN133)^2,(BH133-$BN133)^2,(BI133-$BN133)^2,(BJ133-$BN133)^2,(BK133-$BN133)^2,(BL133-$BN133)^2,(BM133-$BN133)^2))</f>
        <v>8.4132453558963771</v>
      </c>
    </row>
    <row r="134" spans="1:67">
      <c r="A134" s="20" t="s">
        <v>654</v>
      </c>
      <c r="B134" s="20" t="s">
        <v>655</v>
      </c>
      <c r="C134" s="11" t="s">
        <v>151</v>
      </c>
      <c r="D134" s="21" t="s">
        <v>777</v>
      </c>
      <c r="E134" s="179">
        <v>29</v>
      </c>
      <c r="F134" s="104">
        <v>85</v>
      </c>
      <c r="G134" s="39" t="s">
        <v>660</v>
      </c>
      <c r="H134" s="40" t="s">
        <v>660</v>
      </c>
      <c r="I134" s="132">
        <v>21.55</v>
      </c>
      <c r="J134" s="214">
        <f>(S134/I134)*100</f>
        <v>6.8677494199535962</v>
      </c>
      <c r="K134" s="92">
        <v>0.36499999999999999</v>
      </c>
      <c r="L134" s="92">
        <v>0.37</v>
      </c>
      <c r="M134" s="284">
        <f>((L134/K134)-1)*100</f>
        <v>1.3698630136986356</v>
      </c>
      <c r="N134" s="26">
        <v>40590</v>
      </c>
      <c r="O134" s="26">
        <v>40592</v>
      </c>
      <c r="P134" s="352">
        <v>40614</v>
      </c>
      <c r="Q134" s="26" t="s">
        <v>246</v>
      </c>
      <c r="R134" s="21"/>
      <c r="S134" s="211">
        <f>L134*4</f>
        <v>1.48</v>
      </c>
      <c r="T134" s="214">
        <f>S134/X134*100</f>
        <v>102.06896551724138</v>
      </c>
      <c r="U134" s="288" t="s">
        <v>664</v>
      </c>
      <c r="V134" s="22">
        <f>I134/X134</f>
        <v>14.862068965517242</v>
      </c>
      <c r="W134" s="266">
        <v>12</v>
      </c>
      <c r="X134" s="353">
        <v>1.45</v>
      </c>
      <c r="Y134" s="131">
        <v>1.1599999999999999</v>
      </c>
      <c r="Z134" s="124">
        <v>0.82</v>
      </c>
      <c r="AA134" s="353" t="s">
        <v>762</v>
      </c>
      <c r="AB134" s="131">
        <v>2.2799999999999998</v>
      </c>
      <c r="AC134" s="124">
        <v>2.2999999999999998</v>
      </c>
      <c r="AD134" s="229">
        <f>(AC134/AB134-1)*100</f>
        <v>0.87719298245614308</v>
      </c>
      <c r="AE134" s="309">
        <f>(I134/AB134)/Y134</f>
        <v>8.1480641258318212</v>
      </c>
      <c r="AF134" s="269">
        <v>4390</v>
      </c>
      <c r="AG134" s="124">
        <v>19.059999999999999</v>
      </c>
      <c r="AH134" s="124">
        <v>26.36</v>
      </c>
      <c r="AI134" s="181">
        <f>((I134-AG134)/AG134)*100</f>
        <v>13.064008394543558</v>
      </c>
      <c r="AJ134" s="149">
        <f>((I134-AH134)/AH134)*100</f>
        <v>-18.247344461305005</v>
      </c>
      <c r="AK134" s="236">
        <f>AN134/AO134</f>
        <v>1.3255548933125363</v>
      </c>
      <c r="AL134" s="226">
        <f>((AQ134/AR134)^(1/1)-1)*100</f>
        <v>1.388888888888884</v>
      </c>
      <c r="AM134" s="227">
        <f>((AQ134/AT134)^(1/3)-1)*100</f>
        <v>3.4172475540757308</v>
      </c>
      <c r="AN134" s="227">
        <f>((AQ134/AV134)^(1/5)-1)*100</f>
        <v>3.320436939252347</v>
      </c>
      <c r="AO134" s="229">
        <f>((AQ134/BA134)^(1/10)-1)*100</f>
        <v>2.5049411050451775</v>
      </c>
      <c r="AP134" s="217"/>
      <c r="AQ134" s="193">
        <v>1.46</v>
      </c>
      <c r="AR134" s="193">
        <v>1.44</v>
      </c>
      <c r="AS134" s="428">
        <v>1.4</v>
      </c>
      <c r="AT134" s="428">
        <v>1.32</v>
      </c>
      <c r="AU134" s="428">
        <v>1.28</v>
      </c>
      <c r="AV134" s="428">
        <v>1.24</v>
      </c>
      <c r="AW134" s="428">
        <v>1.22</v>
      </c>
      <c r="AX134" s="428">
        <v>1.2</v>
      </c>
      <c r="AY134" s="428">
        <v>1.18</v>
      </c>
      <c r="AZ134" s="428">
        <v>1.1599999999999999</v>
      </c>
      <c r="BA134" s="428">
        <v>1.1399999999999999</v>
      </c>
      <c r="BB134" s="92">
        <v>1.02</v>
      </c>
      <c r="BC134" s="204">
        <f t="shared" si="44"/>
        <v>1.388888888888884</v>
      </c>
      <c r="BD134" s="364">
        <f t="shared" si="44"/>
        <v>2.8571428571428692</v>
      </c>
      <c r="BE134" s="364">
        <f t="shared" si="44"/>
        <v>6.0606060606060552</v>
      </c>
      <c r="BF134" s="364">
        <f t="shared" si="44"/>
        <v>3.125</v>
      </c>
      <c r="BG134" s="364">
        <f t="shared" si="44"/>
        <v>3.2258064516129004</v>
      </c>
      <c r="BH134" s="364">
        <f t="shared" si="44"/>
        <v>1.6393442622950838</v>
      </c>
      <c r="BI134" s="364">
        <f t="shared" si="44"/>
        <v>1.6666666666666607</v>
      </c>
      <c r="BJ134" s="364">
        <f t="shared" si="44"/>
        <v>1.6949152542372836</v>
      </c>
      <c r="BK134" s="364">
        <f t="shared" si="44"/>
        <v>1.7241379310344751</v>
      </c>
      <c r="BL134" s="364">
        <f t="shared" si="44"/>
        <v>1.7543859649122862</v>
      </c>
      <c r="BM134" s="165">
        <f t="shared" si="44"/>
        <v>11.764705882352921</v>
      </c>
      <c r="BN134" s="312">
        <f>AVERAGE(BC134:BM134)</f>
        <v>3.3546909290681288</v>
      </c>
      <c r="BO134" s="312">
        <f>SQRT(AVERAGE((BC134-$BN134)^2,(BD134-$BN134)^2,(BE134-$BN134)^2,(BF134-$BN134)^2,(BG134-$BN134)^2,(BH134-$BN134)^2,(BI134-$BN134)^2,(BJ134-$BN134)^2,(BK134-$BN134)^2,(BL134-$BN134)^2,(BM134-$BN134)^2))</f>
        <v>2.954165064880403</v>
      </c>
    </row>
    <row r="135" spans="1:67">
      <c r="A135" s="20" t="s">
        <v>332</v>
      </c>
      <c r="B135" s="20" t="s">
        <v>333</v>
      </c>
      <c r="C135" s="20" t="s">
        <v>151</v>
      </c>
      <c r="D135" s="21" t="s">
        <v>769</v>
      </c>
      <c r="E135" s="179">
        <v>19</v>
      </c>
      <c r="F135" s="104">
        <v>126</v>
      </c>
      <c r="G135" s="39" t="s">
        <v>717</v>
      </c>
      <c r="H135" s="40" t="s">
        <v>717</v>
      </c>
      <c r="I135" s="132">
        <v>26.03</v>
      </c>
      <c r="J135" s="214">
        <v>3.5343834037648865</v>
      </c>
      <c r="K135" s="351">
        <v>0.22500000000000001</v>
      </c>
      <c r="L135" s="351">
        <v>0.23</v>
      </c>
      <c r="M135" s="22">
        <v>2.2222222222222143</v>
      </c>
      <c r="N135" s="26">
        <v>40646</v>
      </c>
      <c r="O135" s="26">
        <v>40648</v>
      </c>
      <c r="P135" s="352">
        <v>40662</v>
      </c>
      <c r="Q135" s="26" t="s">
        <v>453</v>
      </c>
      <c r="R135" s="21"/>
      <c r="S135" s="211">
        <v>0.92</v>
      </c>
      <c r="T135" s="214">
        <v>57.142857142857146</v>
      </c>
      <c r="U135" s="288">
        <v>22.84077121405485</v>
      </c>
      <c r="V135" s="22">
        <v>16.16770186335404</v>
      </c>
      <c r="W135" s="266">
        <v>12</v>
      </c>
      <c r="X135" s="353">
        <v>1.61</v>
      </c>
      <c r="Y135" s="131">
        <v>1.64</v>
      </c>
      <c r="Z135" s="124">
        <v>2.09</v>
      </c>
      <c r="AA135" s="353">
        <v>2.1</v>
      </c>
      <c r="AB135" s="131">
        <v>1.59</v>
      </c>
      <c r="AC135" s="124">
        <v>1.71</v>
      </c>
      <c r="AD135" s="229">
        <v>7.5471698113207522</v>
      </c>
      <c r="AE135" s="309">
        <v>9.9823592575548403</v>
      </c>
      <c r="AF135" s="205">
        <v>633</v>
      </c>
      <c r="AG135" s="124">
        <v>19.93</v>
      </c>
      <c r="AH135" s="124">
        <v>29.21</v>
      </c>
      <c r="AI135" s="181">
        <v>30.607124937280492</v>
      </c>
      <c r="AJ135" s="149">
        <v>-10.8866826429305</v>
      </c>
      <c r="AK135" s="236">
        <v>0.86773130167580803</v>
      </c>
      <c r="AL135" s="226">
        <v>4.0697674418604723</v>
      </c>
      <c r="AM135" s="227">
        <v>8.5362965079751838</v>
      </c>
      <c r="AN135" s="227">
        <v>11.047665530703931</v>
      </c>
      <c r="AO135" s="229">
        <v>12.731666484046508</v>
      </c>
      <c r="AP135" s="217"/>
      <c r="AQ135" s="193">
        <v>0.89500000000000002</v>
      </c>
      <c r="AR135" s="193">
        <v>0.86</v>
      </c>
      <c r="AS135" s="427">
        <v>0.78</v>
      </c>
      <c r="AT135" s="427">
        <v>0.7</v>
      </c>
      <c r="AU135" s="427">
        <v>0.62</v>
      </c>
      <c r="AV135" s="427">
        <v>0.53</v>
      </c>
      <c r="AW135" s="427">
        <v>0.43</v>
      </c>
      <c r="AX135" s="427">
        <v>0.39</v>
      </c>
      <c r="AY135" s="427">
        <v>0.34</v>
      </c>
      <c r="AZ135" s="427">
        <v>0.31</v>
      </c>
      <c r="BA135" s="427">
        <v>0.27</v>
      </c>
      <c r="BB135" s="92">
        <v>0.23</v>
      </c>
      <c r="BC135" s="204">
        <v>4.0697674418604723</v>
      </c>
      <c r="BD135" s="283">
        <v>10.256410256410243</v>
      </c>
      <c r="BE135" s="283">
        <v>11.428571428571427</v>
      </c>
      <c r="BF135" s="283">
        <v>12.9032258064516</v>
      </c>
      <c r="BG135" s="283">
        <v>16.981132075471699</v>
      </c>
      <c r="BH135" s="283">
        <v>23.255813953488389</v>
      </c>
      <c r="BI135" s="283">
        <v>10.256410256410243</v>
      </c>
      <c r="BJ135" s="283">
        <v>14.70588235294117</v>
      </c>
      <c r="BK135" s="283">
        <v>9.6774193548387224</v>
      </c>
      <c r="BL135" s="283">
        <v>14.814814814814811</v>
      </c>
      <c r="BM135" s="165">
        <v>17.3913043478261</v>
      </c>
      <c r="BN135" s="312">
        <v>13.2491592808259</v>
      </c>
      <c r="BO135" s="312">
        <v>4.8067878895731546</v>
      </c>
    </row>
    <row r="136" spans="1:67">
      <c r="A136" s="20" t="s">
        <v>298</v>
      </c>
      <c r="B136" s="20" t="s">
        <v>299</v>
      </c>
      <c r="C136" s="20" t="s">
        <v>151</v>
      </c>
      <c r="D136" s="31" t="s">
        <v>769</v>
      </c>
      <c r="E136" s="179">
        <v>44</v>
      </c>
      <c r="F136" s="104">
        <v>23</v>
      </c>
      <c r="G136" s="59" t="s">
        <v>717</v>
      </c>
      <c r="H136" s="51" t="s">
        <v>717</v>
      </c>
      <c r="I136" s="132">
        <v>22.5</v>
      </c>
      <c r="J136" s="215">
        <f>(S136/I136)*100</f>
        <v>2.4888888888888889</v>
      </c>
      <c r="K136" s="402">
        <v>0.13500000000000001</v>
      </c>
      <c r="L136" s="366">
        <v>0.14000000000000001</v>
      </c>
      <c r="M136" s="169">
        <f>((L136/K136)-1)*100</f>
        <v>3.7037037037036979</v>
      </c>
      <c r="N136" s="26">
        <v>40547</v>
      </c>
      <c r="O136" s="26">
        <v>40549</v>
      </c>
      <c r="P136" s="352">
        <v>40581</v>
      </c>
      <c r="Q136" s="26" t="s">
        <v>15</v>
      </c>
      <c r="R136" s="21"/>
      <c r="S136" s="171">
        <f>L136*4</f>
        <v>0.56000000000000005</v>
      </c>
      <c r="T136" s="215">
        <f>S136/X136*100</f>
        <v>45.9016393442623</v>
      </c>
      <c r="U136" s="388">
        <f>(I136/SQRT(22.5*X136*(I136/AA136))-1)*100</f>
        <v>12.716094825836155</v>
      </c>
      <c r="V136" s="22">
        <f>I136/X136</f>
        <v>18.442622950819672</v>
      </c>
      <c r="W136" s="369">
        <v>10</v>
      </c>
      <c r="X136" s="353">
        <v>1.22</v>
      </c>
      <c r="Y136" s="131">
        <v>1.56</v>
      </c>
      <c r="Z136" s="124">
        <v>0.31</v>
      </c>
      <c r="AA136" s="353">
        <v>1.55</v>
      </c>
      <c r="AB136" s="131">
        <v>1.45</v>
      </c>
      <c r="AC136" s="353">
        <v>1.7</v>
      </c>
      <c r="AD136" s="335">
        <f>(AC136/AB136-1)*100</f>
        <v>17.241379310344819</v>
      </c>
      <c r="AE136" s="389">
        <f>(I136/AB136)/Y136</f>
        <v>9.9469496021220163</v>
      </c>
      <c r="AF136" s="354">
        <v>1200</v>
      </c>
      <c r="AG136" s="124">
        <v>18.559999999999999</v>
      </c>
      <c r="AH136" s="124">
        <v>27.14</v>
      </c>
      <c r="AI136" s="355">
        <f>((I136-AG136)/AG136)*100</f>
        <v>21.228448275862078</v>
      </c>
      <c r="AJ136" s="356">
        <f>((I136-AH136)/AH136)*100</f>
        <v>-17.096536477523951</v>
      </c>
      <c r="AK136" s="357">
        <f>AN136/AO136</f>
        <v>0.90325365601725205</v>
      </c>
      <c r="AL136" s="390">
        <f>((AQ136/AR136)^(1/1)-1)*100</f>
        <v>3.8461538461538547</v>
      </c>
      <c r="AM136" s="391">
        <f>((AQ136/AT136)^(1/3)-1)*100</f>
        <v>4.0041911525952045</v>
      </c>
      <c r="AN136" s="391">
        <f>((AQ136/AV136)^(1/5)-1)*100</f>
        <v>5.1547496797280434</v>
      </c>
      <c r="AO136" s="370">
        <f>((AQ136/BA136)^(1/10)-1)*100</f>
        <v>5.7068683258444386</v>
      </c>
      <c r="AP136" s="358"/>
      <c r="AQ136" s="359">
        <v>0.54</v>
      </c>
      <c r="AR136" s="359">
        <v>0.52</v>
      </c>
      <c r="AS136" s="428">
        <v>0.5</v>
      </c>
      <c r="AT136" s="428">
        <v>0.48</v>
      </c>
      <c r="AU136" s="428">
        <v>0.44</v>
      </c>
      <c r="AV136" s="428">
        <v>0.42</v>
      </c>
      <c r="AW136" s="428">
        <v>0.4</v>
      </c>
      <c r="AX136" s="428">
        <v>0.38</v>
      </c>
      <c r="AY136" s="428">
        <v>0.36</v>
      </c>
      <c r="AZ136" s="428">
        <v>0.33</v>
      </c>
      <c r="BA136" s="428">
        <v>0.31</v>
      </c>
      <c r="BB136" s="366">
        <v>0.28000000000000003</v>
      </c>
      <c r="BC136" s="392">
        <f t="shared" ref="BC136:BM137" si="45">((AQ136/AR136)-1)*100</f>
        <v>3.8461538461538547</v>
      </c>
      <c r="BD136" s="393">
        <f t="shared" si="45"/>
        <v>4.0000000000000036</v>
      </c>
      <c r="BE136" s="393">
        <f t="shared" si="45"/>
        <v>4.1666666666666741</v>
      </c>
      <c r="BF136" s="393">
        <f t="shared" si="45"/>
        <v>9.0909090909090828</v>
      </c>
      <c r="BG136" s="393">
        <f t="shared" si="45"/>
        <v>4.7619047619047672</v>
      </c>
      <c r="BH136" s="393">
        <f t="shared" si="45"/>
        <v>4.9999999999999822</v>
      </c>
      <c r="BI136" s="393">
        <f t="shared" si="45"/>
        <v>5.2631578947368363</v>
      </c>
      <c r="BJ136" s="393">
        <f t="shared" si="45"/>
        <v>5.555555555555558</v>
      </c>
      <c r="BK136" s="393">
        <f t="shared" si="45"/>
        <v>9.0909090909090828</v>
      </c>
      <c r="BL136" s="393">
        <f t="shared" si="45"/>
        <v>6.4516129032258229</v>
      </c>
      <c r="BM136" s="394">
        <f t="shared" si="45"/>
        <v>10.714285714285698</v>
      </c>
      <c r="BN136" s="395">
        <f>AVERAGE(BC136:BM136)</f>
        <v>6.176468684031577</v>
      </c>
      <c r="BO136" s="395">
        <f>SQRT(AVERAGE((BC136-$BN136)^2,(BD136-$BN136)^2,(BE136-$BN136)^2,(BF136-$BN136)^2,(BG136-$BN136)^2,(BH136-$BN136)^2,(BI136-$BN136)^2,(BJ136-$BN136)^2,(BK136-$BN136)^2,(BL136-$BN136)^2,(BM136-$BN136)^2))</f>
        <v>2.2656895438927456</v>
      </c>
    </row>
    <row r="137" spans="1:67">
      <c r="A137" s="112" t="s">
        <v>279</v>
      </c>
      <c r="B137" s="11" t="s">
        <v>280</v>
      </c>
      <c r="C137" s="20" t="s">
        <v>151</v>
      </c>
      <c r="D137" s="11" t="s">
        <v>769</v>
      </c>
      <c r="E137" s="100">
        <v>25</v>
      </c>
      <c r="F137" s="104">
        <v>96</v>
      </c>
      <c r="G137" s="37" t="s">
        <v>660</v>
      </c>
      <c r="H137" s="38" t="s">
        <v>660</v>
      </c>
      <c r="I137" s="148">
        <v>29.6</v>
      </c>
      <c r="J137" s="214">
        <f>(S137/I137)*100</f>
        <v>2.432432432432432</v>
      </c>
      <c r="K137" s="95">
        <v>0.17499999999999999</v>
      </c>
      <c r="L137" s="84">
        <v>0.18</v>
      </c>
      <c r="M137" s="83">
        <f>((L137/K137)-1)*100</f>
        <v>2.8571428571428692</v>
      </c>
      <c r="N137" s="17">
        <v>40457</v>
      </c>
      <c r="O137" s="17">
        <v>40459</v>
      </c>
      <c r="P137" s="16">
        <v>40480</v>
      </c>
      <c r="Q137" s="17" t="s">
        <v>6</v>
      </c>
      <c r="R137" s="11"/>
      <c r="S137" s="211">
        <f>L137*4</f>
        <v>0.72</v>
      </c>
      <c r="T137" s="214">
        <f>S137/X137*100</f>
        <v>37.894736842105267</v>
      </c>
      <c r="U137" s="288">
        <f>(I137/SQRT(22.5*X137*(I137/AA137))-1)*100</f>
        <v>-1.8963431600018454</v>
      </c>
      <c r="V137" s="13">
        <f>I137/X137</f>
        <v>15.578947368421055</v>
      </c>
      <c r="W137" s="266">
        <v>7</v>
      </c>
      <c r="X137" s="147">
        <v>1.9</v>
      </c>
      <c r="Y137" s="146">
        <v>1.28</v>
      </c>
      <c r="Z137" s="147">
        <v>1.19</v>
      </c>
      <c r="AA137" s="147">
        <v>1.39</v>
      </c>
      <c r="AB137" s="146">
        <v>2.19</v>
      </c>
      <c r="AC137" s="147">
        <v>2.5099999999999998</v>
      </c>
      <c r="AD137" s="334">
        <f>(AC137/AB137-1)*100</f>
        <v>14.611872146118721</v>
      </c>
      <c r="AE137" s="335">
        <f>(I137/AB137)/Y137</f>
        <v>10.559360730593607</v>
      </c>
      <c r="AF137" s="396">
        <v>1560</v>
      </c>
      <c r="AG137" s="147">
        <v>24.88</v>
      </c>
      <c r="AH137" s="147">
        <v>38.729999999999997</v>
      </c>
      <c r="AI137" s="336">
        <f>((I137-AG137)/AG137)*100</f>
        <v>18.971061093247599</v>
      </c>
      <c r="AJ137" s="337">
        <f>((I137-AH137)/AH137)*100</f>
        <v>-23.573457268267482</v>
      </c>
      <c r="AK137" s="338">
        <f>AN137/AO137</f>
        <v>1.2033650601987647</v>
      </c>
      <c r="AL137" s="226">
        <f>((AQ137/AR137)^(1/1)-1)*100</f>
        <v>2.9197080291970767</v>
      </c>
      <c r="AM137" s="227">
        <f>((AQ137/AT137)^(1/3)-1)*100</f>
        <v>7.3424294788273059</v>
      </c>
      <c r="AN137" s="227">
        <f>((AQ137/AV137)^(1/5)-1)*100</f>
        <v>8.9146391819317152</v>
      </c>
      <c r="AO137" s="229">
        <f>((AQ137/BA137)^(1/10)-1)*100</f>
        <v>7.4080920884135093</v>
      </c>
      <c r="AP137" s="341"/>
      <c r="AQ137" s="342">
        <v>0.70499999999999996</v>
      </c>
      <c r="AR137" s="342">
        <v>0.68500000000000005</v>
      </c>
      <c r="AS137" s="343">
        <v>0.62</v>
      </c>
      <c r="AT137" s="343">
        <v>0.56999999999999995</v>
      </c>
      <c r="AU137" s="343">
        <v>0.53</v>
      </c>
      <c r="AV137" s="343">
        <v>0.46</v>
      </c>
      <c r="AW137" s="343">
        <v>0.42499999999999999</v>
      </c>
      <c r="AX137" s="343">
        <v>0.40500000000000003</v>
      </c>
      <c r="AY137" s="343">
        <v>0.38500000000000001</v>
      </c>
      <c r="AZ137" s="343">
        <v>0.36499999999999999</v>
      </c>
      <c r="BA137" s="343">
        <v>0.34499999999999997</v>
      </c>
      <c r="BB137" s="397">
        <v>0.32500000000000001</v>
      </c>
      <c r="BC137" s="204">
        <f t="shared" si="45"/>
        <v>2.9197080291970767</v>
      </c>
      <c r="BD137" s="445">
        <f t="shared" si="45"/>
        <v>10.483870967741948</v>
      </c>
      <c r="BE137" s="445">
        <f t="shared" si="45"/>
        <v>8.7719298245614077</v>
      </c>
      <c r="BF137" s="445">
        <f t="shared" si="45"/>
        <v>7.5471698113207308</v>
      </c>
      <c r="BG137" s="445">
        <f t="shared" si="45"/>
        <v>15.217391304347828</v>
      </c>
      <c r="BH137" s="445">
        <f t="shared" si="45"/>
        <v>8.235294117647074</v>
      </c>
      <c r="BI137" s="445">
        <f t="shared" si="45"/>
        <v>4.9382716049382713</v>
      </c>
      <c r="BJ137" s="445">
        <f t="shared" si="45"/>
        <v>5.1948051948051965</v>
      </c>
      <c r="BK137" s="445">
        <f t="shared" si="45"/>
        <v>5.4794520547945202</v>
      </c>
      <c r="BL137" s="445">
        <f t="shared" si="45"/>
        <v>5.7971014492753659</v>
      </c>
      <c r="BM137" s="165">
        <f t="shared" si="45"/>
        <v>6.153846153846132</v>
      </c>
      <c r="BN137" s="312">
        <f>AVERAGE(BC137:BM137)</f>
        <v>7.3398945920432315</v>
      </c>
      <c r="BO137" s="312">
        <f>SQRT(AVERAGE((BC137-$BN137)^2,(BD137-$BN137)^2,(BE137-$BN137)^2,(BF137-$BN137)^2,(BG137-$BN137)^2,(BH137-$BN137)^2,(BI137-$BN137)^2,(BJ137-$BN137)^2,(BK137-$BN137)^2,(BL137-$BN137)^2,(BM137-$BN137)^2))</f>
        <v>3.1907592270592091</v>
      </c>
    </row>
    <row r="138" spans="1:67">
      <c r="A138" s="20" t="s">
        <v>627</v>
      </c>
      <c r="B138" s="21" t="s">
        <v>896</v>
      </c>
      <c r="C138" s="20" t="s">
        <v>151</v>
      </c>
      <c r="D138" s="21" t="s">
        <v>769</v>
      </c>
      <c r="E138" s="101">
        <v>16</v>
      </c>
      <c r="F138" s="104">
        <v>161</v>
      </c>
      <c r="G138" s="39" t="s">
        <v>660</v>
      </c>
      <c r="H138" s="40" t="s">
        <v>660</v>
      </c>
      <c r="I138" s="132">
        <v>27.41</v>
      </c>
      <c r="J138" s="214">
        <v>2.9916089018606336</v>
      </c>
      <c r="K138" s="351">
        <v>0.2</v>
      </c>
      <c r="L138" s="351">
        <v>0.20499999999999999</v>
      </c>
      <c r="M138" s="22">
        <v>2.4999999999999907</v>
      </c>
      <c r="N138" s="63">
        <v>40191</v>
      </c>
      <c r="O138" s="63">
        <v>40193</v>
      </c>
      <c r="P138" s="407">
        <v>40225</v>
      </c>
      <c r="Q138" s="26" t="s">
        <v>449</v>
      </c>
      <c r="R138" s="21"/>
      <c r="S138" s="211">
        <v>0.82</v>
      </c>
      <c r="T138" s="214">
        <v>683.33333333333326</v>
      </c>
      <c r="U138" s="288">
        <v>294.11081351992027</v>
      </c>
      <c r="V138" s="22">
        <v>228.41666666666669</v>
      </c>
      <c r="W138" s="266">
        <v>12</v>
      </c>
      <c r="X138" s="353">
        <v>0.12</v>
      </c>
      <c r="Y138" s="131">
        <v>1.68</v>
      </c>
      <c r="Z138" s="353">
        <v>0.73</v>
      </c>
      <c r="AA138" s="353">
        <v>1.53</v>
      </c>
      <c r="AB138" s="131">
        <v>1.38</v>
      </c>
      <c r="AC138" s="353">
        <v>2.06</v>
      </c>
      <c r="AD138" s="229">
        <v>49.2753623188406</v>
      </c>
      <c r="AE138" s="335">
        <v>11.822808833678399</v>
      </c>
      <c r="AF138" s="269">
        <v>2210</v>
      </c>
      <c r="AG138" s="353">
        <v>19.89</v>
      </c>
      <c r="AH138" s="353">
        <v>36.78</v>
      </c>
      <c r="AI138" s="181">
        <v>37.807943690296611</v>
      </c>
      <c r="AJ138" s="149">
        <v>-25.4758020663404</v>
      </c>
      <c r="AK138" s="236">
        <v>1.1263666500102918</v>
      </c>
      <c r="AL138" s="226">
        <v>3.1446540880503138</v>
      </c>
      <c r="AM138" s="438">
        <v>4.9184424109016902</v>
      </c>
      <c r="AN138" s="438">
        <v>6.446777983654008</v>
      </c>
      <c r="AO138" s="229">
        <v>5.7235163910393627</v>
      </c>
      <c r="AP138" s="217"/>
      <c r="AQ138" s="193">
        <v>0.82</v>
      </c>
      <c r="AR138" s="193">
        <v>0.79500000000000004</v>
      </c>
      <c r="AS138" s="428">
        <v>0.78</v>
      </c>
      <c r="AT138" s="428">
        <v>0.71</v>
      </c>
      <c r="AU138" s="428">
        <v>0.65</v>
      </c>
      <c r="AV138" s="428">
        <v>0.6</v>
      </c>
      <c r="AW138" s="428">
        <v>0.55000000000000004</v>
      </c>
      <c r="AX138" s="428">
        <v>0.52600000000000002</v>
      </c>
      <c r="AY138" s="428">
        <v>0.5</v>
      </c>
      <c r="AZ138" s="428">
        <v>0.48</v>
      </c>
      <c r="BA138" s="428">
        <v>0.47</v>
      </c>
      <c r="BB138" s="92">
        <v>0.4425</v>
      </c>
      <c r="BC138" s="204">
        <v>3.1446540880503138</v>
      </c>
      <c r="BD138" s="364">
        <v>1.923076923076916</v>
      </c>
      <c r="BE138" s="364">
        <v>9.8591549295774747</v>
      </c>
      <c r="BF138" s="364">
        <v>9.2307692307692211</v>
      </c>
      <c r="BG138" s="364">
        <v>8.3333333333333499</v>
      </c>
      <c r="BH138" s="364">
        <v>9.0909090909090828</v>
      </c>
      <c r="BI138" s="364">
        <v>4.562737642585545</v>
      </c>
      <c r="BJ138" s="364">
        <v>5.2000000000000046</v>
      </c>
      <c r="BK138" s="364">
        <v>4.1666666666666741</v>
      </c>
      <c r="BL138" s="364">
        <v>2.1276595744680771</v>
      </c>
      <c r="BM138" s="165">
        <v>6.2146892655367205</v>
      </c>
      <c r="BN138" s="312">
        <v>5.8048773404521246</v>
      </c>
      <c r="BO138" s="312">
        <v>2.7927268650395449</v>
      </c>
    </row>
    <row r="139" spans="1:67">
      <c r="A139" s="20" t="s">
        <v>803</v>
      </c>
      <c r="B139" s="21" t="s">
        <v>804</v>
      </c>
      <c r="C139" s="20" t="s">
        <v>151</v>
      </c>
      <c r="D139" s="21" t="s">
        <v>769</v>
      </c>
      <c r="E139" s="101">
        <v>28</v>
      </c>
      <c r="F139" s="104">
        <v>89</v>
      </c>
      <c r="G139" s="59" t="s">
        <v>717</v>
      </c>
      <c r="H139" s="51" t="s">
        <v>717</v>
      </c>
      <c r="I139" s="132">
        <v>32.549999999999997</v>
      </c>
      <c r="J139" s="294">
        <f>(S139/I139)*100</f>
        <v>1.5053763440860215</v>
      </c>
      <c r="K139" s="402">
        <v>0.48</v>
      </c>
      <c r="L139" s="366">
        <v>0.49</v>
      </c>
      <c r="M139" s="202">
        <f>((L139/K139)-1)*100</f>
        <v>2.0833333333333259</v>
      </c>
      <c r="N139" s="26">
        <v>40492</v>
      </c>
      <c r="O139" s="26">
        <v>40494</v>
      </c>
      <c r="P139" s="352">
        <v>40527</v>
      </c>
      <c r="Q139" s="26" t="s">
        <v>699</v>
      </c>
      <c r="R139" s="21" t="s">
        <v>662</v>
      </c>
      <c r="S139" s="211">
        <f>L139</f>
        <v>0.49</v>
      </c>
      <c r="T139" s="214">
        <f>S139/X139*100</f>
        <v>31.612903225806448</v>
      </c>
      <c r="U139" s="332">
        <f>(I139/SQRT(22.5*X139*(I139/AA139))-1)*100</f>
        <v>33.865604245452083</v>
      </c>
      <c r="V139" s="22">
        <f>I139/X139</f>
        <v>20.999999999999996</v>
      </c>
      <c r="W139" s="333">
        <v>5</v>
      </c>
      <c r="X139" s="353">
        <v>1.55</v>
      </c>
      <c r="Y139" s="131">
        <v>1.52</v>
      </c>
      <c r="Z139" s="353">
        <v>1.28</v>
      </c>
      <c r="AA139" s="353">
        <v>1.92</v>
      </c>
      <c r="AB139" s="131">
        <v>2.0099999999999998</v>
      </c>
      <c r="AC139" s="353">
        <v>2.27</v>
      </c>
      <c r="AD139" s="335">
        <f>(AC139/AB139-1)*100</f>
        <v>12.935323383084585</v>
      </c>
      <c r="AE139" s="335">
        <f>(I139/AB139)/Y139</f>
        <v>10.653967007069914</v>
      </c>
      <c r="AF139" s="354">
        <v>4730</v>
      </c>
      <c r="AG139" s="353">
        <v>24.99</v>
      </c>
      <c r="AH139" s="353">
        <v>34.54</v>
      </c>
      <c r="AI139" s="355">
        <f>((I139-AG139)/AG139)*100</f>
        <v>30.252100840336134</v>
      </c>
      <c r="AJ139" s="356">
        <f>((I139-AH139)/AH139)*100</f>
        <v>-5.761436016213092</v>
      </c>
      <c r="AK139" s="357">
        <f>AN139/AO139</f>
        <v>0.85283648427129344</v>
      </c>
      <c r="AL139" s="339">
        <f>((AQ139/AR139)^(1/1)-1)*100</f>
        <v>2.1276595744680771</v>
      </c>
      <c r="AM139" s="340">
        <f>((AQ139/AT139)^(1/3)-1)*100</f>
        <v>7.1664579674248552</v>
      </c>
      <c r="AN139" s="340">
        <f>((AQ139/AV139)^(1/5)-1)*100</f>
        <v>8.4471771197698544</v>
      </c>
      <c r="AO139" s="335">
        <f>((AQ139/BA139)^(1/10)-1)*100</f>
        <v>9.904802709029914</v>
      </c>
      <c r="AP139" s="358" t="s">
        <v>817</v>
      </c>
      <c r="AQ139" s="359">
        <v>0.48</v>
      </c>
      <c r="AR139" s="359">
        <v>0.47</v>
      </c>
      <c r="AS139" s="360">
        <v>0.46</v>
      </c>
      <c r="AT139" s="360">
        <v>0.39</v>
      </c>
      <c r="AU139" s="360">
        <v>0.35</v>
      </c>
      <c r="AV139" s="360">
        <v>0.32</v>
      </c>
      <c r="AW139" s="360">
        <v>0.28999999999999998</v>
      </c>
      <c r="AX139" s="360">
        <v>0.27</v>
      </c>
      <c r="AY139" s="360">
        <v>0.25</v>
      </c>
      <c r="AZ139" s="360">
        <v>0.22</v>
      </c>
      <c r="BA139" s="360">
        <v>0.18667</v>
      </c>
      <c r="BB139" s="366">
        <v>3.6670000000000001E-2</v>
      </c>
      <c r="BC139" s="363">
        <f t="shared" ref="BC139:BM140" si="46">((AQ139/AR139)-1)*100</f>
        <v>2.1276595744680771</v>
      </c>
      <c r="BD139" s="445">
        <f t="shared" si="46"/>
        <v>2.1739130434782483</v>
      </c>
      <c r="BE139" s="445">
        <f t="shared" si="46"/>
        <v>17.948717948717952</v>
      </c>
      <c r="BF139" s="445">
        <f t="shared" si="46"/>
        <v>11.428571428571432</v>
      </c>
      <c r="BG139" s="445">
        <f t="shared" si="46"/>
        <v>9.375</v>
      </c>
      <c r="BH139" s="445">
        <f t="shared" si="46"/>
        <v>10.344827586206918</v>
      </c>
      <c r="BI139" s="445">
        <f t="shared" si="46"/>
        <v>7.4074074074073959</v>
      </c>
      <c r="BJ139" s="445">
        <f t="shared" si="46"/>
        <v>8.0000000000000071</v>
      </c>
      <c r="BK139" s="445">
        <f t="shared" si="46"/>
        <v>13.636363636363647</v>
      </c>
      <c r="BL139" s="445">
        <f t="shared" si="46"/>
        <v>17.855038302887436</v>
      </c>
      <c r="BM139" s="365">
        <f t="shared" si="46"/>
        <v>409.05372238887372</v>
      </c>
      <c r="BN139" s="349">
        <f>AVERAGE(BC139:BM139)</f>
        <v>46.304656483361349</v>
      </c>
      <c r="BO139" s="349">
        <f>SQRT(AVERAGE((BC139-$BN139)^2,(BD139-$BN139)^2,(BE139-$BN139)^2,(BF139-$BN139)^2,(BG139-$BN139)^2,(BH139-$BN139)^2,(BI139-$BN139)^2,(BJ139-$BN139)^2,(BK139-$BN139)^2,(BL139-$BN139)^2,(BM139-$BN139)^2))</f>
        <v>114.82008241953824</v>
      </c>
    </row>
    <row r="140" spans="1:67">
      <c r="A140" s="20" t="s">
        <v>684</v>
      </c>
      <c r="B140" s="21" t="s">
        <v>685</v>
      </c>
      <c r="C140" s="20" t="s">
        <v>151</v>
      </c>
      <c r="D140" s="21" t="s">
        <v>767</v>
      </c>
      <c r="E140" s="101">
        <v>53</v>
      </c>
      <c r="F140" s="104">
        <v>9</v>
      </c>
      <c r="G140" s="39" t="s">
        <v>660</v>
      </c>
      <c r="H140" s="40" t="s">
        <v>660</v>
      </c>
      <c r="I140" s="132">
        <v>87.14</v>
      </c>
      <c r="J140" s="214">
        <f>(S140/I140)*100</f>
        <v>2.524672940096397</v>
      </c>
      <c r="K140" s="92">
        <v>0.52500000000000002</v>
      </c>
      <c r="L140" s="92">
        <v>0.55000000000000004</v>
      </c>
      <c r="M140" s="202">
        <f>((L140/K140)-1)*100</f>
        <v>4.7619047619047672</v>
      </c>
      <c r="N140" s="26">
        <v>40590</v>
      </c>
      <c r="O140" s="26">
        <v>40592</v>
      </c>
      <c r="P140" s="352">
        <v>40614</v>
      </c>
      <c r="Q140" s="26" t="s">
        <v>246</v>
      </c>
      <c r="R140" s="21"/>
      <c r="S140" s="211">
        <f>L140*4</f>
        <v>2.2000000000000002</v>
      </c>
      <c r="T140" s="214">
        <f>S140/X140*100</f>
        <v>37.351443123938886</v>
      </c>
      <c r="U140" s="288">
        <f>(I140/SQRT(22.5*X140*(I140/AA140))-1)*100</f>
        <v>51.702903685480919</v>
      </c>
      <c r="V140" s="22">
        <f>I140/X140</f>
        <v>14.794567062818338</v>
      </c>
      <c r="W140" s="266">
        <v>12</v>
      </c>
      <c r="X140" s="353">
        <v>5.89</v>
      </c>
      <c r="Y140" s="131">
        <v>1.1299999999999999</v>
      </c>
      <c r="Z140" s="124">
        <v>2.17</v>
      </c>
      <c r="AA140" s="353">
        <v>3.5</v>
      </c>
      <c r="AB140" s="131">
        <v>6.29</v>
      </c>
      <c r="AC140" s="124">
        <v>7.07</v>
      </c>
      <c r="AD140" s="229">
        <f>(AC140/AB140-1)*100</f>
        <v>12.400635930047699</v>
      </c>
      <c r="AE140" s="335">
        <f>(I140/AB140)/Y140</f>
        <v>12.259943441619653</v>
      </c>
      <c r="AF140" s="269">
        <v>61830</v>
      </c>
      <c r="AG140" s="124">
        <v>78.400000000000006</v>
      </c>
      <c r="AH140" s="124">
        <v>98.19</v>
      </c>
      <c r="AI140" s="181">
        <f>((I140-AG140)/AG140)*100</f>
        <v>11.147959183673461</v>
      </c>
      <c r="AJ140" s="149">
        <f>((I140-AH140)/AH140)*100</f>
        <v>-11.253691821977796</v>
      </c>
      <c r="AK140" s="236">
        <f>AN140/AO140</f>
        <v>0.74637341076545094</v>
      </c>
      <c r="AL140" s="226">
        <f>((AQ140/AR140)^(1/1)-1)*100</f>
        <v>2.941176470588247</v>
      </c>
      <c r="AM140" s="438">
        <f>((AQ140/AT140)^(1/3)-1)*100</f>
        <v>3.0321324952139239</v>
      </c>
      <c r="AN140" s="438">
        <f>((AQ140/AV140)^(1/5)-1)*100</f>
        <v>4.5639552591273169</v>
      </c>
      <c r="AO140" s="229">
        <f>((AQ140/BA140)^(1/10)-1)*100</f>
        <v>6.1148417042974579</v>
      </c>
      <c r="AP140" s="217"/>
      <c r="AQ140" s="193">
        <v>2.1</v>
      </c>
      <c r="AR140" s="193">
        <v>2.04</v>
      </c>
      <c r="AS140" s="428">
        <v>2</v>
      </c>
      <c r="AT140" s="428">
        <v>1.92</v>
      </c>
      <c r="AU140" s="428">
        <v>1.84</v>
      </c>
      <c r="AV140" s="428">
        <v>1.68</v>
      </c>
      <c r="AW140" s="428">
        <v>1.44</v>
      </c>
      <c r="AX140" s="428">
        <v>1.32</v>
      </c>
      <c r="AY140" s="428">
        <v>1.24</v>
      </c>
      <c r="AZ140" s="428">
        <v>1.2</v>
      </c>
      <c r="BA140" s="428">
        <v>1.1599999999999999</v>
      </c>
      <c r="BB140" s="92">
        <v>1.1200000000000001</v>
      </c>
      <c r="BC140" s="204">
        <f t="shared" si="46"/>
        <v>2.941176470588247</v>
      </c>
      <c r="BD140" s="164">
        <f t="shared" si="46"/>
        <v>2.0000000000000018</v>
      </c>
      <c r="BE140" s="164">
        <f t="shared" si="46"/>
        <v>4.1666666666666741</v>
      </c>
      <c r="BF140" s="164">
        <f t="shared" si="46"/>
        <v>4.3478260869565188</v>
      </c>
      <c r="BG140" s="164">
        <f t="shared" si="46"/>
        <v>9.5238095238095344</v>
      </c>
      <c r="BH140" s="164">
        <f t="shared" si="46"/>
        <v>16.666666666666675</v>
      </c>
      <c r="BI140" s="164">
        <f t="shared" si="46"/>
        <v>9.0909090909090828</v>
      </c>
      <c r="BJ140" s="164">
        <f t="shared" si="46"/>
        <v>6.4516129032258229</v>
      </c>
      <c r="BK140" s="164">
        <f t="shared" si="46"/>
        <v>3.3333333333333437</v>
      </c>
      <c r="BL140" s="164">
        <f t="shared" si="46"/>
        <v>3.4482758620689724</v>
      </c>
      <c r="BM140" s="165">
        <f t="shared" si="46"/>
        <v>3.5714285714285587</v>
      </c>
      <c r="BN140" s="312">
        <f>AVERAGE(BC140:BM140)</f>
        <v>5.9583368341503125</v>
      </c>
      <c r="BO140" s="312">
        <f>SQRT(AVERAGE((BC140-$BN140)^2,(BD140-$BN140)^2,(BE140-$BN140)^2,(BF140-$BN140)^2,(BG140-$BN140)^2,(BH140-$BN140)^2,(BI140-$BN140)^2,(BJ140-$BN140)^2,(BK140-$BN140)^2,(BL140-$BN140)^2,(BM140-$BN140)^2))</f>
        <v>4.1220157034264666</v>
      </c>
    </row>
    <row r="141" spans="1:67">
      <c r="A141" s="29" t="s">
        <v>897</v>
      </c>
      <c r="B141" s="31" t="s">
        <v>350</v>
      </c>
      <c r="C141" s="20" t="s">
        <v>151</v>
      </c>
      <c r="D141" s="31" t="s">
        <v>767</v>
      </c>
      <c r="E141" s="102">
        <v>17</v>
      </c>
      <c r="F141" s="104">
        <v>157</v>
      </c>
      <c r="G141" s="41" t="s">
        <v>796</v>
      </c>
      <c r="H141" s="43" t="s">
        <v>796</v>
      </c>
      <c r="I141" s="134">
        <v>82.84</v>
      </c>
      <c r="J141" s="214">
        <v>2.3177209077740222</v>
      </c>
      <c r="K141" s="406">
        <v>0.42499999999999999</v>
      </c>
      <c r="L141" s="368">
        <v>0.48</v>
      </c>
      <c r="M141" s="32">
        <v>12.94117647058823</v>
      </c>
      <c r="N141" s="45">
        <v>40681</v>
      </c>
      <c r="O141" s="45">
        <v>40683</v>
      </c>
      <c r="P141" s="44">
        <v>40704</v>
      </c>
      <c r="Q141" s="45" t="s">
        <v>247</v>
      </c>
      <c r="R141" s="31"/>
      <c r="S141" s="171">
        <v>1.92</v>
      </c>
      <c r="T141" s="214">
        <v>37.209302325581405</v>
      </c>
      <c r="U141" s="288">
        <v>56.441148367908994</v>
      </c>
      <c r="V141" s="32">
        <v>16.054263565891475</v>
      </c>
      <c r="W141" s="267">
        <v>12</v>
      </c>
      <c r="X141" s="125">
        <v>5.16</v>
      </c>
      <c r="Y141" s="133">
        <v>1.38</v>
      </c>
      <c r="Z141" s="125">
        <v>1.36</v>
      </c>
      <c r="AA141" s="125">
        <v>3.43</v>
      </c>
      <c r="AB141" s="133">
        <v>5.45</v>
      </c>
      <c r="AC141" s="125">
        <v>6.21</v>
      </c>
      <c r="AD141" s="234">
        <v>13.944954128440369</v>
      </c>
      <c r="AE141" s="229">
        <v>11.014492753623191</v>
      </c>
      <c r="AF141" s="271">
        <v>75820</v>
      </c>
      <c r="AG141" s="125">
        <v>64.569999999999993</v>
      </c>
      <c r="AH141" s="125">
        <v>91.83</v>
      </c>
      <c r="AI141" s="183">
        <v>28.294873780393388</v>
      </c>
      <c r="AJ141" s="151">
        <v>-9.7898290319067787</v>
      </c>
      <c r="AK141" s="237">
        <v>0.925227103295307</v>
      </c>
      <c r="AL141" s="226">
        <v>10.389610389610391</v>
      </c>
      <c r="AM141" s="438">
        <v>13.915728978525351</v>
      </c>
      <c r="AN141" s="438">
        <v>14.075728221651168</v>
      </c>
      <c r="AO141" s="229">
        <v>15.213268365700467</v>
      </c>
      <c r="AP141" s="218"/>
      <c r="AQ141" s="194">
        <v>1.7</v>
      </c>
      <c r="AR141" s="196">
        <v>1.54</v>
      </c>
      <c r="AS141" s="33">
        <v>1.345</v>
      </c>
      <c r="AT141" s="33">
        <v>1.1499999999999999</v>
      </c>
      <c r="AU141" s="33">
        <v>1.0249999999999999</v>
      </c>
      <c r="AV141" s="33">
        <v>0.88</v>
      </c>
      <c r="AW141" s="377">
        <v>0.7</v>
      </c>
      <c r="AX141" s="33">
        <v>0.5675</v>
      </c>
      <c r="AY141" s="33">
        <v>0.49</v>
      </c>
      <c r="AZ141" s="33">
        <v>0.45</v>
      </c>
      <c r="BA141" s="33">
        <v>0.41249999999999998</v>
      </c>
      <c r="BB141" s="187">
        <v>0.37</v>
      </c>
      <c r="BC141" s="204">
        <v>10.389610389610391</v>
      </c>
      <c r="BD141" s="364">
        <v>14.498141263940528</v>
      </c>
      <c r="BE141" s="364">
        <v>16.956521739130448</v>
      </c>
      <c r="BF141" s="364">
        <v>12.195121951219518</v>
      </c>
      <c r="BG141" s="364">
        <v>16.477272727272712</v>
      </c>
      <c r="BH141" s="364">
        <v>25.714285714285733</v>
      </c>
      <c r="BI141" s="364">
        <v>23.348017621145356</v>
      </c>
      <c r="BJ141" s="364">
        <v>15.816326530612251</v>
      </c>
      <c r="BK141" s="364">
        <v>8.8888888888888786</v>
      </c>
      <c r="BL141" s="364">
        <v>9.0909090909091042</v>
      </c>
      <c r="BM141" s="165">
        <v>11.486486486486493</v>
      </c>
      <c r="BN141" s="312">
        <v>14.987416582136492</v>
      </c>
      <c r="BO141" s="312">
        <v>5.2669033756073604</v>
      </c>
    </row>
    <row r="142" spans="1:67">
      <c r="A142" s="76" t="s">
        <v>781</v>
      </c>
      <c r="B142" s="21" t="s">
        <v>782</v>
      </c>
      <c r="C142" s="20" t="s">
        <v>151</v>
      </c>
      <c r="D142" s="21" t="s">
        <v>755</v>
      </c>
      <c r="E142" s="101">
        <v>10</v>
      </c>
      <c r="F142" s="104">
        <v>236</v>
      </c>
      <c r="G142" s="39" t="s">
        <v>717</v>
      </c>
      <c r="H142" s="40" t="s">
        <v>717</v>
      </c>
      <c r="I142" s="156">
        <v>59.18</v>
      </c>
      <c r="J142" s="213">
        <v>3.8526529232848916</v>
      </c>
      <c r="K142" s="92">
        <v>0.52</v>
      </c>
      <c r="L142" s="92">
        <v>0.56999999999999995</v>
      </c>
      <c r="M142" s="13">
        <v>9.6153846153846008</v>
      </c>
      <c r="N142" s="26">
        <v>40646</v>
      </c>
      <c r="O142" s="26">
        <v>40648</v>
      </c>
      <c r="P142" s="352">
        <v>40662</v>
      </c>
      <c r="Q142" s="26" t="s">
        <v>453</v>
      </c>
      <c r="R142" s="21"/>
      <c r="S142" s="211">
        <v>2.2799999999999998</v>
      </c>
      <c r="T142" s="213">
        <v>88.030888030888022</v>
      </c>
      <c r="U142" s="380">
        <v>61.237598833408832</v>
      </c>
      <c r="V142" s="22">
        <v>22.849420849420845</v>
      </c>
      <c r="W142" s="266">
        <v>12</v>
      </c>
      <c r="X142" s="353">
        <v>2.59</v>
      </c>
      <c r="Y142" s="131">
        <v>0.9</v>
      </c>
      <c r="Z142" s="353">
        <v>0.68</v>
      </c>
      <c r="AA142" s="353">
        <v>2.56</v>
      </c>
      <c r="AB142" s="131">
        <v>3.11</v>
      </c>
      <c r="AC142" s="353">
        <v>3.87</v>
      </c>
      <c r="AD142" s="229">
        <v>24.437299035369776</v>
      </c>
      <c r="AE142" s="381">
        <v>21.143265451947123</v>
      </c>
      <c r="AF142" s="269">
        <v>1950</v>
      </c>
      <c r="AG142" s="353">
        <v>50.800000000000004</v>
      </c>
      <c r="AH142" s="353">
        <v>73.38</v>
      </c>
      <c r="AI142" s="181">
        <v>16.496062992125982</v>
      </c>
      <c r="AJ142" s="149">
        <v>-19.35132188607249</v>
      </c>
      <c r="AK142" s="236">
        <v>0.76418136144988902</v>
      </c>
      <c r="AL142" s="382">
        <v>7.9365079365079518</v>
      </c>
      <c r="AM142" s="383">
        <v>15.909657869165722</v>
      </c>
      <c r="AN142" s="383">
        <v>26.895930766443541</v>
      </c>
      <c r="AO142" s="334">
        <v>35.195742952188198</v>
      </c>
      <c r="AP142" s="217"/>
      <c r="AQ142" s="193">
        <v>2.04</v>
      </c>
      <c r="AR142" s="193">
        <v>1.89</v>
      </c>
      <c r="AS142" s="427">
        <v>1.75</v>
      </c>
      <c r="AT142" s="427">
        <v>1.31</v>
      </c>
      <c r="AU142" s="427">
        <v>0.95</v>
      </c>
      <c r="AV142" s="427">
        <v>0.62</v>
      </c>
      <c r="AW142" s="427">
        <v>0.38</v>
      </c>
      <c r="AX142" s="427">
        <v>0.2</v>
      </c>
      <c r="AY142" s="427">
        <v>0.115</v>
      </c>
      <c r="AZ142" s="442">
        <v>0.1</v>
      </c>
      <c r="BA142" s="442">
        <v>0.1</v>
      </c>
      <c r="BB142" s="362">
        <v>0.1</v>
      </c>
      <c r="BC142" s="346">
        <v>7.9365079365079518</v>
      </c>
      <c r="BD142" s="347">
        <v>7.9999999999999849</v>
      </c>
      <c r="BE142" s="347">
        <v>33.587786259541964</v>
      </c>
      <c r="BF142" s="347">
        <v>37.894736842105267</v>
      </c>
      <c r="BG142" s="347">
        <v>53.225806451612897</v>
      </c>
      <c r="BH142" s="347">
        <v>63.157894736842103</v>
      </c>
      <c r="BI142" s="347">
        <v>90</v>
      </c>
      <c r="BJ142" s="347">
        <v>73.913043478260875</v>
      </c>
      <c r="BK142" s="347">
        <v>14.999999999999993</v>
      </c>
      <c r="BL142" s="347">
        <v>0</v>
      </c>
      <c r="BM142" s="348">
        <v>0</v>
      </c>
      <c r="BN142" s="350">
        <v>34.792343245897364</v>
      </c>
      <c r="BO142" s="350">
        <v>30.129424045826429</v>
      </c>
    </row>
    <row r="143" spans="1:67">
      <c r="A143" s="20" t="s">
        <v>637</v>
      </c>
      <c r="B143" s="21" t="s">
        <v>638</v>
      </c>
      <c r="C143" s="20" t="s">
        <v>151</v>
      </c>
      <c r="D143" s="21" t="s">
        <v>461</v>
      </c>
      <c r="E143" s="101">
        <v>40</v>
      </c>
      <c r="F143" s="104">
        <v>38</v>
      </c>
      <c r="G143" s="59" t="s">
        <v>717</v>
      </c>
      <c r="H143" s="51" t="s">
        <v>717</v>
      </c>
      <c r="I143" s="132">
        <v>148.37</v>
      </c>
      <c r="J143" s="294">
        <f>(S143/I143)*100</f>
        <v>1.7793354451708567</v>
      </c>
      <c r="K143" s="366">
        <v>0.54</v>
      </c>
      <c r="L143" s="366">
        <v>0.66</v>
      </c>
      <c r="M143" s="202">
        <f>((L143/K143)-1)*100</f>
        <v>22.222222222222211</v>
      </c>
      <c r="N143" s="26">
        <v>40668</v>
      </c>
      <c r="O143" s="26">
        <v>40672</v>
      </c>
      <c r="P143" s="352">
        <v>40695</v>
      </c>
      <c r="Q143" s="26" t="s">
        <v>7</v>
      </c>
      <c r="R143" s="21"/>
      <c r="S143" s="211">
        <f>L143*4</f>
        <v>2.64</v>
      </c>
      <c r="T143" s="214">
        <f>S143/X143*100</f>
        <v>31.353919239904993</v>
      </c>
      <c r="U143" s="332">
        <f>(I143/SQRT(22.5*X143*(I143/AA143))-1)*100</f>
        <v>77.875619684432536</v>
      </c>
      <c r="V143" s="22">
        <f>I143/X143</f>
        <v>17.621140142517817</v>
      </c>
      <c r="W143" s="333">
        <v>12</v>
      </c>
      <c r="X143" s="353">
        <v>8.42</v>
      </c>
      <c r="Y143" s="131">
        <v>1.23</v>
      </c>
      <c r="Z143" s="353">
        <v>1.37</v>
      </c>
      <c r="AA143" s="353">
        <v>4.04</v>
      </c>
      <c r="AB143" s="131">
        <v>8.77</v>
      </c>
      <c r="AC143" s="353">
        <v>9.8800000000000008</v>
      </c>
      <c r="AD143" s="335">
        <f>(AC143/AB143-1)*100</f>
        <v>12.656784492588379</v>
      </c>
      <c r="AE143" s="386">
        <f>(I143/AB143)/Y143</f>
        <v>13.754391819858906</v>
      </c>
      <c r="AF143" s="354">
        <v>10370</v>
      </c>
      <c r="AG143" s="353">
        <v>104.48</v>
      </c>
      <c r="AH143" s="353">
        <v>161.21</v>
      </c>
      <c r="AI143" s="355">
        <f>((I143-AG143)/AG143)*100</f>
        <v>42.008039816232774</v>
      </c>
      <c r="AJ143" s="356">
        <f>((I143-AH143)/AH143)*100</f>
        <v>-7.964766453693942</v>
      </c>
      <c r="AK143" s="357">
        <f>AN143/AO143</f>
        <v>1.4773847975354562</v>
      </c>
      <c r="AL143" s="339">
        <f>((AQ143/AR143)^(1/1)-1)*100</f>
        <v>16.853932584269661</v>
      </c>
      <c r="AM143" s="437">
        <f>((AQ143/AT143)^(1/3)-1)*100</f>
        <v>15.785145445537974</v>
      </c>
      <c r="AN143" s="437">
        <f>((AQ143/AV143)^(1/5)-1)*100</f>
        <v>17.721314133738453</v>
      </c>
      <c r="AO143" s="335">
        <f>((AQ143/BA143)^(1/10)-1)*100</f>
        <v>11.995056510193415</v>
      </c>
      <c r="AP143" s="358"/>
      <c r="AQ143" s="359">
        <v>2.08</v>
      </c>
      <c r="AR143" s="359">
        <v>1.78</v>
      </c>
      <c r="AS143" s="427">
        <v>1.55</v>
      </c>
      <c r="AT143" s="427">
        <v>1.34</v>
      </c>
      <c r="AU143" s="427">
        <v>1.1100000000000001</v>
      </c>
      <c r="AV143" s="427">
        <v>0.92</v>
      </c>
      <c r="AW143" s="427">
        <v>0.78500000000000003</v>
      </c>
      <c r="AX143" s="427">
        <v>0.73499999999999999</v>
      </c>
      <c r="AY143" s="427">
        <v>0.71499999999999997</v>
      </c>
      <c r="AZ143" s="427">
        <v>0.69499999999999995</v>
      </c>
      <c r="BA143" s="427">
        <v>0.67</v>
      </c>
      <c r="BB143" s="366">
        <v>0.63</v>
      </c>
      <c r="BC143" s="363">
        <f t="shared" ref="BC143:BM143" si="47">((AQ143/AR143)-1)*100</f>
        <v>16.853932584269661</v>
      </c>
      <c r="BD143" s="364">
        <f t="shared" si="47"/>
        <v>14.838709677419359</v>
      </c>
      <c r="BE143" s="364">
        <f t="shared" si="47"/>
        <v>15.671641791044767</v>
      </c>
      <c r="BF143" s="364">
        <f t="shared" si="47"/>
        <v>20.72072072072071</v>
      </c>
      <c r="BG143" s="364">
        <f t="shared" si="47"/>
        <v>20.65217391304348</v>
      </c>
      <c r="BH143" s="364">
        <f t="shared" si="47"/>
        <v>17.197452229299358</v>
      </c>
      <c r="BI143" s="364">
        <f t="shared" si="47"/>
        <v>6.8027210884353817</v>
      </c>
      <c r="BJ143" s="364">
        <f t="shared" si="47"/>
        <v>2.7972027972027913</v>
      </c>
      <c r="BK143" s="364">
        <f t="shared" si="47"/>
        <v>2.877697841726623</v>
      </c>
      <c r="BL143" s="364">
        <f t="shared" si="47"/>
        <v>3.731343283582067</v>
      </c>
      <c r="BM143" s="365">
        <f t="shared" si="47"/>
        <v>6.3492063492063489</v>
      </c>
      <c r="BN143" s="349">
        <f>AVERAGE(BC143:BM143)</f>
        <v>11.68116384326823</v>
      </c>
      <c r="BO143" s="349">
        <f>SQRT(AVERAGE((BC143-$BN143)^2,(BD143-$BN143)^2,(BE143-$BN143)^2,(BF143-$BN143)^2,(BG143-$BN143)^2,(BH143-$BN143)^2,(BI143-$BN143)^2,(BJ143-$BN143)^2,(BK143-$BN143)^2,(BL143-$BN143)^2,(BM143-$BN143)^2))</f>
        <v>6.8565031707469091</v>
      </c>
    </row>
    <row r="144" spans="1:67">
      <c r="A144" s="20" t="s">
        <v>238</v>
      </c>
      <c r="B144" s="21" t="s">
        <v>239</v>
      </c>
      <c r="C144" s="20" t="s">
        <v>151</v>
      </c>
      <c r="D144" s="21" t="s">
        <v>723</v>
      </c>
      <c r="E144" s="101">
        <v>10</v>
      </c>
      <c r="F144" s="104">
        <v>229</v>
      </c>
      <c r="G144" s="39" t="s">
        <v>660</v>
      </c>
      <c r="H144" s="40" t="s">
        <v>660</v>
      </c>
      <c r="I144" s="132">
        <v>10.54</v>
      </c>
      <c r="J144" s="214">
        <v>2.5047438330170779</v>
      </c>
      <c r="K144" s="351">
        <v>0.06</v>
      </c>
      <c r="L144" s="351">
        <v>6.6000000000000003E-2</v>
      </c>
      <c r="M144" s="22">
        <v>10.000000000000011</v>
      </c>
      <c r="N144" s="26">
        <v>40521</v>
      </c>
      <c r="O144" s="26">
        <v>40525</v>
      </c>
      <c r="P144" s="352">
        <v>40529</v>
      </c>
      <c r="Q144" s="26" t="s">
        <v>698</v>
      </c>
      <c r="R144" s="94"/>
      <c r="S144" s="211">
        <v>0.26400000000000001</v>
      </c>
      <c r="T144" s="214">
        <v>62.857142857142861</v>
      </c>
      <c r="U144" s="332">
        <v>40.504758999783697</v>
      </c>
      <c r="V144" s="22">
        <v>25.095238095238088</v>
      </c>
      <c r="W144" s="333">
        <v>1</v>
      </c>
      <c r="X144" s="353">
        <v>0.42</v>
      </c>
      <c r="Y144" s="131">
        <v>1.83</v>
      </c>
      <c r="Z144" s="353">
        <v>1.68</v>
      </c>
      <c r="AA144" s="353">
        <v>1.77</v>
      </c>
      <c r="AB144" s="131">
        <v>0.47</v>
      </c>
      <c r="AC144" s="124">
        <v>0.47</v>
      </c>
      <c r="AD144" s="335">
        <v>0</v>
      </c>
      <c r="AE144" s="386">
        <v>12.254389024532029</v>
      </c>
      <c r="AF144" s="205">
        <v>155</v>
      </c>
      <c r="AG144" s="353">
        <v>8.91</v>
      </c>
      <c r="AH144" s="353">
        <v>12.5</v>
      </c>
      <c r="AI144" s="355">
        <v>18.294051627384952</v>
      </c>
      <c r="AJ144" s="356">
        <v>-15.68000000000001</v>
      </c>
      <c r="AK144" s="357">
        <v>1.0637575304347453</v>
      </c>
      <c r="AL144" s="339">
        <v>2.5000000000000133</v>
      </c>
      <c r="AM144" s="340">
        <v>5.7524872839200381</v>
      </c>
      <c r="AN144" s="340">
        <v>6.5785503028698233</v>
      </c>
      <c r="AO144" s="335">
        <v>6.1842573280597604</v>
      </c>
      <c r="AP144" s="358"/>
      <c r="AQ144" s="359">
        <v>0.246</v>
      </c>
      <c r="AR144" s="384">
        <v>0.24</v>
      </c>
      <c r="AS144" s="428">
        <v>0.22500000000000001</v>
      </c>
      <c r="AT144" s="428">
        <v>0.20799999999999999</v>
      </c>
      <c r="AU144" s="428">
        <v>0.19275</v>
      </c>
      <c r="AV144" s="428">
        <v>0.17888999999999999</v>
      </c>
      <c r="AW144" s="428">
        <v>0.16705999999999999</v>
      </c>
      <c r="AX144" s="428">
        <v>0.15497</v>
      </c>
      <c r="AY144" s="428">
        <v>0.14555000000000001</v>
      </c>
      <c r="AZ144" s="428">
        <v>0.14344000000000001</v>
      </c>
      <c r="BA144" s="444">
        <v>0.13500000000000001</v>
      </c>
      <c r="BB144" s="366">
        <v>0.20250000000000001</v>
      </c>
      <c r="BC144" s="363">
        <v>2.5000000000000133</v>
      </c>
      <c r="BD144" s="364">
        <v>6.6666666666666652</v>
      </c>
      <c r="BE144" s="364">
        <v>8.1730769230769376</v>
      </c>
      <c r="BF144" s="364">
        <v>7.911802853437111</v>
      </c>
      <c r="BG144" s="364">
        <v>7.7477779641120126</v>
      </c>
      <c r="BH144" s="364">
        <v>7.0812881599425337</v>
      </c>
      <c r="BI144" s="364">
        <v>7.8015099696715486</v>
      </c>
      <c r="BJ144" s="364">
        <v>6.4720027481964806</v>
      </c>
      <c r="BK144" s="364">
        <v>1.4709983268265561</v>
      </c>
      <c r="BL144" s="364">
        <v>6.2518518518518649</v>
      </c>
      <c r="BM144" s="365">
        <v>0</v>
      </c>
      <c r="BN144" s="349">
        <v>5.6433614057983394</v>
      </c>
      <c r="BO144" s="349">
        <v>2.7624103132382603</v>
      </c>
    </row>
    <row r="145" spans="1:67">
      <c r="A145" s="20" t="s">
        <v>748</v>
      </c>
      <c r="B145" s="21" t="s">
        <v>472</v>
      </c>
      <c r="C145" s="21" t="s">
        <v>151</v>
      </c>
      <c r="D145" s="21" t="s">
        <v>723</v>
      </c>
      <c r="E145" s="101">
        <v>18</v>
      </c>
      <c r="F145" s="104">
        <v>133</v>
      </c>
      <c r="G145" s="39" t="s">
        <v>660</v>
      </c>
      <c r="H145" s="40" t="s">
        <v>796</v>
      </c>
      <c r="I145" s="132">
        <v>36.49</v>
      </c>
      <c r="J145" s="294">
        <v>1.5346670320635791</v>
      </c>
      <c r="K145" s="351">
        <v>0.12</v>
      </c>
      <c r="L145" s="351">
        <v>0.14000000000000001</v>
      </c>
      <c r="M145" s="22">
        <v>16.666666666666671</v>
      </c>
      <c r="N145" s="320">
        <v>40417</v>
      </c>
      <c r="O145" s="320">
        <v>40421</v>
      </c>
      <c r="P145" s="329">
        <v>40436</v>
      </c>
      <c r="Q145" s="26" t="s">
        <v>8</v>
      </c>
      <c r="R145" s="21"/>
      <c r="S145" s="211">
        <v>0.56000000000000005</v>
      </c>
      <c r="T145" s="214">
        <v>31.81818181818182</v>
      </c>
      <c r="U145" s="288">
        <v>67.91908224444947</v>
      </c>
      <c r="V145" s="22">
        <v>20.732954545454554</v>
      </c>
      <c r="W145" s="333">
        <v>12</v>
      </c>
      <c r="X145" s="353">
        <v>1.76</v>
      </c>
      <c r="Y145" s="131">
        <v>2.12</v>
      </c>
      <c r="Z145" s="124">
        <v>2</v>
      </c>
      <c r="AA145" s="353">
        <v>3.06</v>
      </c>
      <c r="AB145" s="131">
        <v>1.72</v>
      </c>
      <c r="AC145" s="124">
        <v>2.0299999999999998</v>
      </c>
      <c r="AD145" s="335">
        <v>18.023255813953483</v>
      </c>
      <c r="AE145" s="386">
        <v>10.00713032031593</v>
      </c>
      <c r="AF145" s="205">
        <v>546</v>
      </c>
      <c r="AG145" s="124">
        <v>33.979999999999997</v>
      </c>
      <c r="AH145" s="124">
        <v>45.49</v>
      </c>
      <c r="AI145" s="355">
        <v>7.3866980576810048</v>
      </c>
      <c r="AJ145" s="356">
        <v>-19.784568036931184</v>
      </c>
      <c r="AK145" s="357">
        <v>1.3416446446274428</v>
      </c>
      <c r="AL145" s="226">
        <v>13.043478260869559</v>
      </c>
      <c r="AM145" s="438">
        <v>15.21476602058922</v>
      </c>
      <c r="AN145" s="438">
        <v>12.388291480088839</v>
      </c>
      <c r="AO145" s="229">
        <v>9.2336607384803528</v>
      </c>
      <c r="AP145" s="358"/>
      <c r="AQ145" s="359">
        <v>0.52</v>
      </c>
      <c r="AR145" s="359">
        <v>0.46</v>
      </c>
      <c r="AS145" s="428">
        <v>0.4</v>
      </c>
      <c r="AT145" s="428">
        <v>0.34</v>
      </c>
      <c r="AU145" s="428">
        <v>0.31</v>
      </c>
      <c r="AV145" s="428">
        <v>0.28999999999999998</v>
      </c>
      <c r="AW145" s="428">
        <v>0.27500000000000002</v>
      </c>
      <c r="AX145" s="428">
        <v>0.26500000000000001</v>
      </c>
      <c r="AY145" s="428">
        <v>0.255</v>
      </c>
      <c r="AZ145" s="428">
        <v>0.25</v>
      </c>
      <c r="BA145" s="428">
        <v>0.215</v>
      </c>
      <c r="BB145" s="366">
        <v>0.18</v>
      </c>
      <c r="BC145" s="204">
        <v>13.043478260869559</v>
      </c>
      <c r="BD145" s="283">
        <v>14.999999999999993</v>
      </c>
      <c r="BE145" s="283">
        <v>17.647058823529424</v>
      </c>
      <c r="BF145" s="283">
        <v>9.6774193548387224</v>
      </c>
      <c r="BG145" s="283">
        <v>6.8965517241379448</v>
      </c>
      <c r="BH145" s="283">
        <v>5.4545454545454444</v>
      </c>
      <c r="BI145" s="283">
        <v>3.773584905660377</v>
      </c>
      <c r="BJ145" s="283">
        <v>3.9215686274509887</v>
      </c>
      <c r="BK145" s="283">
        <v>2.0000000000000022</v>
      </c>
      <c r="BL145" s="283">
        <v>16.279069767441872</v>
      </c>
      <c r="BM145" s="165">
        <v>19.444444444444439</v>
      </c>
      <c r="BN145" s="312">
        <v>10.285247396628982</v>
      </c>
      <c r="BO145" s="312">
        <v>5.9588106585548104</v>
      </c>
    </row>
    <row r="146" spans="1:67">
      <c r="A146" s="10" t="s">
        <v>591</v>
      </c>
      <c r="B146" s="11" t="s">
        <v>592</v>
      </c>
      <c r="C146" s="11" t="s">
        <v>151</v>
      </c>
      <c r="D146" s="11" t="s">
        <v>723</v>
      </c>
      <c r="E146" s="100">
        <v>19</v>
      </c>
      <c r="F146" s="104">
        <v>128</v>
      </c>
      <c r="G146" s="37" t="s">
        <v>717</v>
      </c>
      <c r="H146" s="38" t="s">
        <v>717</v>
      </c>
      <c r="I146" s="148">
        <v>43.65</v>
      </c>
      <c r="J146" s="294">
        <v>1.2371134020618559</v>
      </c>
      <c r="K146" s="331">
        <v>0.13</v>
      </c>
      <c r="L146" s="331">
        <v>0.13500000000000001</v>
      </c>
      <c r="M146" s="13">
        <v>3.8461538461538547</v>
      </c>
      <c r="N146" s="17">
        <v>40673</v>
      </c>
      <c r="O146" s="17">
        <v>40675</v>
      </c>
      <c r="P146" s="16">
        <v>40689</v>
      </c>
      <c r="Q146" s="17" t="s">
        <v>575</v>
      </c>
      <c r="R146" s="11"/>
      <c r="S146" s="211">
        <v>0.54</v>
      </c>
      <c r="T146" s="214">
        <v>30</v>
      </c>
      <c r="U146" s="332">
        <v>57.786775956246302</v>
      </c>
      <c r="V146" s="13">
        <v>24.25</v>
      </c>
      <c r="W146" s="333">
        <v>12</v>
      </c>
      <c r="X146" s="147">
        <v>1.8</v>
      </c>
      <c r="Y146" s="146">
        <v>0.44</v>
      </c>
      <c r="Z146" s="147">
        <v>1.38</v>
      </c>
      <c r="AA146" s="147">
        <v>2.31</v>
      </c>
      <c r="AB146" s="146">
        <v>2.5</v>
      </c>
      <c r="AC146" s="147">
        <v>2.93</v>
      </c>
      <c r="AD146" s="334">
        <v>17.200000000000021</v>
      </c>
      <c r="AE146" s="381">
        <v>39.681818181818187</v>
      </c>
      <c r="AF146" s="396">
        <v>1020</v>
      </c>
      <c r="AG146" s="147">
        <v>29.28</v>
      </c>
      <c r="AH146" s="147">
        <v>51.18</v>
      </c>
      <c r="AI146" s="336">
        <v>49.077868852459005</v>
      </c>
      <c r="AJ146" s="337">
        <v>-14.712778429073857</v>
      </c>
      <c r="AK146" s="338">
        <v>0.68672497342622296</v>
      </c>
      <c r="AL146" s="339">
        <v>3.0000000000000031</v>
      </c>
      <c r="AM146" s="340">
        <v>3.0947279738531059</v>
      </c>
      <c r="AN146" s="340">
        <v>6.2685430687067667</v>
      </c>
      <c r="AO146" s="335">
        <v>9.1281711183905454</v>
      </c>
      <c r="AP146" s="341"/>
      <c r="AQ146" s="342">
        <v>0.51500000000000001</v>
      </c>
      <c r="AR146" s="443">
        <v>0.5</v>
      </c>
      <c r="AS146" s="343">
        <v>0.495</v>
      </c>
      <c r="AT146" s="343">
        <v>0.47</v>
      </c>
      <c r="AU146" s="343">
        <v>0.43</v>
      </c>
      <c r="AV146" s="343">
        <v>0.38</v>
      </c>
      <c r="AW146" s="343">
        <v>0.31</v>
      </c>
      <c r="AX146" s="343">
        <v>0.27500000000000002</v>
      </c>
      <c r="AY146" s="343">
        <v>0.255</v>
      </c>
      <c r="AZ146" s="343">
        <v>0.23499999999999999</v>
      </c>
      <c r="BA146" s="343">
        <v>0.215</v>
      </c>
      <c r="BB146" s="397">
        <v>0.1925</v>
      </c>
      <c r="BC146" s="363">
        <v>3.0000000000000031</v>
      </c>
      <c r="BD146" s="364">
        <v>1.010101010101017</v>
      </c>
      <c r="BE146" s="364">
        <v>5.319148936170226</v>
      </c>
      <c r="BF146" s="364">
        <v>9.302325581395344</v>
      </c>
      <c r="BG146" s="364">
        <v>13.157894736842101</v>
      </c>
      <c r="BH146" s="364">
        <v>22.58064516129032</v>
      </c>
      <c r="BI146" s="364">
        <v>12.727272727272716</v>
      </c>
      <c r="BJ146" s="364">
        <v>7.8431372549019764</v>
      </c>
      <c r="BK146" s="364">
        <v>8.5106382978723527</v>
      </c>
      <c r="BL146" s="364">
        <v>9.302325581395344</v>
      </c>
      <c r="BM146" s="365">
        <v>11.688311688311677</v>
      </c>
      <c r="BN146" s="349">
        <v>9.4947091795957341</v>
      </c>
      <c r="BO146" s="349">
        <v>5.5210114577617766</v>
      </c>
    </row>
    <row r="147" spans="1:67">
      <c r="A147" s="20" t="s">
        <v>826</v>
      </c>
      <c r="B147" s="21" t="s">
        <v>827</v>
      </c>
      <c r="C147" s="11" t="s">
        <v>151</v>
      </c>
      <c r="D147" s="21" t="s">
        <v>723</v>
      </c>
      <c r="E147" s="101">
        <v>18</v>
      </c>
      <c r="F147" s="104">
        <v>145</v>
      </c>
      <c r="G147" s="39" t="s">
        <v>660</v>
      </c>
      <c r="H147" s="40" t="s">
        <v>660</v>
      </c>
      <c r="I147" s="132">
        <v>41.47</v>
      </c>
      <c r="J147" s="294">
        <v>1.5432843019049918</v>
      </c>
      <c r="K147" s="351">
        <v>0.14000000000000001</v>
      </c>
      <c r="L147" s="351">
        <v>0.16</v>
      </c>
      <c r="M147" s="22">
        <v>14.285714285714281</v>
      </c>
      <c r="N147" s="26">
        <v>40751</v>
      </c>
      <c r="O147" s="26">
        <v>40753</v>
      </c>
      <c r="P147" s="352">
        <v>40770</v>
      </c>
      <c r="Q147" s="26" t="s">
        <v>18</v>
      </c>
      <c r="R147" s="94"/>
      <c r="S147" s="211">
        <v>0.64</v>
      </c>
      <c r="T147" s="214">
        <v>24.242424242424232</v>
      </c>
      <c r="U147" s="332">
        <v>20.505109773326556</v>
      </c>
      <c r="V147" s="22">
        <v>15.708333333333329</v>
      </c>
      <c r="W147" s="333">
        <v>12</v>
      </c>
      <c r="X147" s="353">
        <v>2.64</v>
      </c>
      <c r="Y147" s="131">
        <v>2.06</v>
      </c>
      <c r="Z147" s="353">
        <v>1.24</v>
      </c>
      <c r="AA147" s="353">
        <v>2.08</v>
      </c>
      <c r="AB147" s="131">
        <v>2.1</v>
      </c>
      <c r="AC147" s="124">
        <v>2.4700000000000002</v>
      </c>
      <c r="AD147" s="335">
        <v>17.619047619047624</v>
      </c>
      <c r="AE147" s="386">
        <v>9.5862228386500217</v>
      </c>
      <c r="AF147" s="354">
        <v>1920</v>
      </c>
      <c r="AG147" s="353">
        <v>32.83</v>
      </c>
      <c r="AH147" s="353">
        <v>45.800000000000004</v>
      </c>
      <c r="AI147" s="355">
        <v>26.317392628693273</v>
      </c>
      <c r="AJ147" s="356">
        <v>-9.4541484716157171</v>
      </c>
      <c r="AK147" s="357">
        <v>0.97603344504266498</v>
      </c>
      <c r="AL147" s="339">
        <v>5.1948051948051965</v>
      </c>
      <c r="AM147" s="437">
        <v>4.9854207162802524</v>
      </c>
      <c r="AN147" s="437">
        <v>4.8240678157368766</v>
      </c>
      <c r="AO147" s="335">
        <v>4.9425230664365216</v>
      </c>
      <c r="AP147" s="358"/>
      <c r="AQ147" s="359">
        <v>0.54</v>
      </c>
      <c r="AR147" s="359">
        <v>0.51333333333333298</v>
      </c>
      <c r="AS147" s="427">
        <v>0.49333333333333301</v>
      </c>
      <c r="AT147" s="427">
        <v>0.46666666666666701</v>
      </c>
      <c r="AU147" s="427">
        <v>0.44</v>
      </c>
      <c r="AV147" s="442">
        <v>0.42666666666666703</v>
      </c>
      <c r="AW147" s="427">
        <v>0.413333333333333</v>
      </c>
      <c r="AX147" s="427">
        <v>0.38666666666666699</v>
      </c>
      <c r="AY147" s="427">
        <v>0.36</v>
      </c>
      <c r="AZ147" s="442">
        <v>0.34666666666666701</v>
      </c>
      <c r="BA147" s="427">
        <v>0.33333333333333298</v>
      </c>
      <c r="BB147" s="362">
        <v>0.32</v>
      </c>
      <c r="BC147" s="363">
        <v>5.1948051948051965</v>
      </c>
      <c r="BD147" s="364">
        <v>4.0540540540540562</v>
      </c>
      <c r="BE147" s="364">
        <v>5.7142857142857375</v>
      </c>
      <c r="BF147" s="364">
        <v>6.0606060606060543</v>
      </c>
      <c r="BG147" s="364">
        <v>3.125</v>
      </c>
      <c r="BH147" s="364">
        <v>3.2258064516128999</v>
      </c>
      <c r="BI147" s="364">
        <v>6.8965517241379226</v>
      </c>
      <c r="BJ147" s="364">
        <v>7.4074074074074172</v>
      </c>
      <c r="BK147" s="364">
        <v>3.846153846153832</v>
      </c>
      <c r="BL147" s="364">
        <v>4.0000000000000044</v>
      </c>
      <c r="BM147" s="365">
        <v>4.166666666666651</v>
      </c>
      <c r="BN147" s="349">
        <v>4.8810306472481608</v>
      </c>
      <c r="BO147" s="349">
        <v>1.397851381229734</v>
      </c>
    </row>
    <row r="148" spans="1:67">
      <c r="A148" s="20" t="s">
        <v>413</v>
      </c>
      <c r="B148" s="21" t="s">
        <v>414</v>
      </c>
      <c r="C148" s="11" t="s">
        <v>151</v>
      </c>
      <c r="D148" s="21" t="s">
        <v>723</v>
      </c>
      <c r="E148" s="101">
        <v>35</v>
      </c>
      <c r="F148" s="104">
        <v>66</v>
      </c>
      <c r="G148" s="39" t="s">
        <v>660</v>
      </c>
      <c r="H148" s="40" t="s">
        <v>660</v>
      </c>
      <c r="I148" s="132">
        <v>36.81</v>
      </c>
      <c r="J148" s="214">
        <f>(S148/I148)*100</f>
        <v>2.1733224667209998</v>
      </c>
      <c r="K148" s="402">
        <v>0.19</v>
      </c>
      <c r="L148" s="366">
        <v>0.2</v>
      </c>
      <c r="M148" s="202">
        <f>((L148/K148)-1)*100</f>
        <v>5.2631578947368363</v>
      </c>
      <c r="N148" s="26">
        <v>40569</v>
      </c>
      <c r="O148" s="26">
        <v>40571</v>
      </c>
      <c r="P148" s="352">
        <v>40585</v>
      </c>
      <c r="Q148" s="81" t="s">
        <v>16</v>
      </c>
      <c r="R148" s="185"/>
      <c r="S148" s="211">
        <f>L148*4</f>
        <v>0.8</v>
      </c>
      <c r="T148" s="214">
        <f>S148/X148*100</f>
        <v>37.209302325581397</v>
      </c>
      <c r="U148" s="332">
        <f>(I148/SQRT(22.5*X148*(I148/AA148))-1)*100</f>
        <v>13.400709566706691</v>
      </c>
      <c r="V148" s="22">
        <f>I148/X148</f>
        <v>17.120930232558141</v>
      </c>
      <c r="W148" s="333">
        <v>12</v>
      </c>
      <c r="X148" s="353">
        <v>2.15</v>
      </c>
      <c r="Y148" s="131">
        <v>1.34</v>
      </c>
      <c r="Z148" s="353">
        <v>1.18</v>
      </c>
      <c r="AA148" s="353">
        <v>1.69</v>
      </c>
      <c r="AB148" s="131">
        <v>2.46</v>
      </c>
      <c r="AC148" s="353">
        <v>2.96</v>
      </c>
      <c r="AD148" s="335">
        <f>(AC148/AB148-1)*100</f>
        <v>20.32520325203253</v>
      </c>
      <c r="AE148" s="386">
        <f>(I148/AB148)/Y148</f>
        <v>11.16672733891518</v>
      </c>
      <c r="AF148" s="354">
        <v>3620</v>
      </c>
      <c r="AG148" s="353">
        <v>29.41</v>
      </c>
      <c r="AH148" s="353">
        <v>42.43</v>
      </c>
      <c r="AI148" s="355">
        <f>((I148-AG148)/AG148)*100</f>
        <v>25.16150969058144</v>
      </c>
      <c r="AJ148" s="356">
        <f>((I148-AH148)/AH148)*100</f>
        <v>-13.245345274569875</v>
      </c>
      <c r="AK148" s="357">
        <f>AN148/AO148</f>
        <v>0.88936111474278334</v>
      </c>
      <c r="AL148" s="339">
        <f>((AQ148/AR148)^(1/1)-1)*100</f>
        <v>5.555555555555558</v>
      </c>
      <c r="AM148" s="437">
        <f>((AQ148/AT148)^(1/3)-1)*100</f>
        <v>8.1983855523197757</v>
      </c>
      <c r="AN148" s="437">
        <f>((AQ148/AV148)^(1/5)-1)*100</f>
        <v>7.8852443962371455</v>
      </c>
      <c r="AO148" s="335">
        <f>((AQ148/BA148)^(1/10)-1)*100</f>
        <v>8.8661897462401171</v>
      </c>
      <c r="AP148" s="358"/>
      <c r="AQ148" s="359">
        <v>0.76</v>
      </c>
      <c r="AR148" s="359">
        <v>0.72</v>
      </c>
      <c r="AS148" s="360">
        <v>0.68</v>
      </c>
      <c r="AT148" s="360">
        <v>0.6</v>
      </c>
      <c r="AU148" s="360">
        <v>0.56000000000000005</v>
      </c>
      <c r="AV148" s="360">
        <v>0.52</v>
      </c>
      <c r="AW148" s="360">
        <v>0.43</v>
      </c>
      <c r="AX148" s="360">
        <v>0.4</v>
      </c>
      <c r="AY148" s="360">
        <v>0.375</v>
      </c>
      <c r="AZ148" s="360">
        <v>0.35</v>
      </c>
      <c r="BA148" s="360">
        <v>0.32500000000000001</v>
      </c>
      <c r="BB148" s="366">
        <v>0.32</v>
      </c>
      <c r="BC148" s="363">
        <f t="shared" ref="BC148:BM149" si="48">((AQ148/AR148)-1)*100</f>
        <v>5.555555555555558</v>
      </c>
      <c r="BD148" s="445">
        <f t="shared" si="48"/>
        <v>5.8823529411764497</v>
      </c>
      <c r="BE148" s="445">
        <f t="shared" si="48"/>
        <v>13.333333333333353</v>
      </c>
      <c r="BF148" s="445">
        <f t="shared" si="48"/>
        <v>7.1428571428571397</v>
      </c>
      <c r="BG148" s="445">
        <f t="shared" si="48"/>
        <v>7.6923076923077094</v>
      </c>
      <c r="BH148" s="445">
        <f t="shared" si="48"/>
        <v>20.930232558139551</v>
      </c>
      <c r="BI148" s="445">
        <f t="shared" si="48"/>
        <v>7.4999999999999956</v>
      </c>
      <c r="BJ148" s="445">
        <f t="shared" si="48"/>
        <v>6.6666666666666652</v>
      </c>
      <c r="BK148" s="445">
        <f t="shared" si="48"/>
        <v>7.1428571428571397</v>
      </c>
      <c r="BL148" s="445">
        <f t="shared" si="48"/>
        <v>7.6923076923076872</v>
      </c>
      <c r="BM148" s="365">
        <f t="shared" si="48"/>
        <v>1.5625</v>
      </c>
      <c r="BN148" s="349">
        <f>AVERAGE(BC148:BM148)</f>
        <v>8.281906429563751</v>
      </c>
      <c r="BO148" s="349">
        <f>SQRT(AVERAGE((BC148-$BN148)^2,(BD148-$BN148)^2,(BE148-$BN148)^2,(BF148-$BN148)^2,(BG148-$BN148)^2,(BH148-$BN148)^2,(BI148-$BN148)^2,(BJ148-$BN148)^2,(BK148-$BN148)^2,(BL148-$BN148)^2,(BM148-$BN148)^2))</f>
        <v>4.770637783450292</v>
      </c>
    </row>
    <row r="149" spans="1:67">
      <c r="A149" s="20" t="s">
        <v>464</v>
      </c>
      <c r="B149" s="21" t="s">
        <v>466</v>
      </c>
      <c r="C149" s="11" t="s">
        <v>151</v>
      </c>
      <c r="D149" s="21" t="s">
        <v>723</v>
      </c>
      <c r="E149" s="101">
        <v>25</v>
      </c>
      <c r="F149" s="104">
        <v>99</v>
      </c>
      <c r="G149" s="39" t="s">
        <v>660</v>
      </c>
      <c r="H149" s="40" t="s">
        <v>660</v>
      </c>
      <c r="I149" s="132">
        <v>55.38</v>
      </c>
      <c r="J149" s="294">
        <f>(S149/I149)*100</f>
        <v>1.0834236186348862</v>
      </c>
      <c r="K149" s="97">
        <v>0.13</v>
      </c>
      <c r="L149" s="82">
        <v>0.15</v>
      </c>
      <c r="M149" s="75">
        <f>((L149/K149)-1)*100</f>
        <v>15.384615384615374</v>
      </c>
      <c r="N149" s="26">
        <v>40702</v>
      </c>
      <c r="O149" s="26">
        <v>40704</v>
      </c>
      <c r="P149" s="352">
        <v>40718</v>
      </c>
      <c r="Q149" s="81" t="s">
        <v>109</v>
      </c>
      <c r="R149" s="21"/>
      <c r="S149" s="211">
        <f>L149*4</f>
        <v>0.6</v>
      </c>
      <c r="T149" s="214">
        <f>S149/X149*100</f>
        <v>22.388059701492537</v>
      </c>
      <c r="U149" s="332">
        <f>(I149/SQRT(22.5*X149*(I149/AA149))-1)*100</f>
        <v>102.16120851650973</v>
      </c>
      <c r="V149" s="22">
        <f>I149/X149</f>
        <v>20.664179104477611</v>
      </c>
      <c r="W149" s="333">
        <v>7</v>
      </c>
      <c r="X149" s="353">
        <v>2.68</v>
      </c>
      <c r="Y149" s="131">
        <v>1.6</v>
      </c>
      <c r="Z149" s="353">
        <v>1.95</v>
      </c>
      <c r="AA149" s="353">
        <v>4.45</v>
      </c>
      <c r="AB149" s="131">
        <v>2.82</v>
      </c>
      <c r="AC149" s="353">
        <v>3.22</v>
      </c>
      <c r="AD149" s="335">
        <f>(AC149/AB149-1)*100</f>
        <v>14.184397163120588</v>
      </c>
      <c r="AE149" s="386">
        <f>(I149/AB149)/Y149</f>
        <v>12.273936170212766</v>
      </c>
      <c r="AF149" s="354">
        <v>4230</v>
      </c>
      <c r="AG149" s="353">
        <v>40.86</v>
      </c>
      <c r="AH149" s="353">
        <v>63.04</v>
      </c>
      <c r="AI149" s="355">
        <f>((I149-AG149)/AG149)*100</f>
        <v>35.535976505139509</v>
      </c>
      <c r="AJ149" s="356">
        <f>((I149-AH149)/AH149)*100</f>
        <v>-12.15101522842639</v>
      </c>
      <c r="AK149" s="357">
        <f>AN149/AO149</f>
        <v>0.91021328123992973</v>
      </c>
      <c r="AL149" s="339">
        <f>((AQ149/AR149)^(1/1)-1)*100</f>
        <v>7.6086956521739024</v>
      </c>
      <c r="AM149" s="437">
        <f>((AQ149/AT149)^(1/3)-1)*100</f>
        <v>9.2128819145921526</v>
      </c>
      <c r="AN149" s="437">
        <f>((AQ149/AV149)^(1/5)-1)*100</f>
        <v>12.070015891980201</v>
      </c>
      <c r="AO149" s="335">
        <f>((AQ149/BA149)^(1/10)-1)*100</f>
        <v>13.260645763746638</v>
      </c>
      <c r="AP149" s="358"/>
      <c r="AQ149" s="359">
        <v>0.495</v>
      </c>
      <c r="AR149" s="384">
        <v>0.46</v>
      </c>
      <c r="AS149" s="428">
        <v>0.44500000000000001</v>
      </c>
      <c r="AT149" s="428">
        <v>0.38</v>
      </c>
      <c r="AU149" s="428">
        <v>0.34</v>
      </c>
      <c r="AV149" s="428">
        <v>0.28000000000000003</v>
      </c>
      <c r="AW149" s="428">
        <v>0.22500000000000001</v>
      </c>
      <c r="AX149" s="428">
        <v>0.185</v>
      </c>
      <c r="AY149" s="428">
        <v>0.16500000000000001</v>
      </c>
      <c r="AZ149" s="444">
        <v>0.15</v>
      </c>
      <c r="BA149" s="428">
        <v>0.14249999999999999</v>
      </c>
      <c r="BB149" s="366">
        <v>0.125</v>
      </c>
      <c r="BC149" s="363">
        <f t="shared" si="48"/>
        <v>7.6086956521739024</v>
      </c>
      <c r="BD149" s="445">
        <f t="shared" si="48"/>
        <v>3.3707865168539408</v>
      </c>
      <c r="BE149" s="445">
        <f t="shared" si="48"/>
        <v>17.105263157894733</v>
      </c>
      <c r="BF149" s="445">
        <f t="shared" si="48"/>
        <v>11.764705882352944</v>
      </c>
      <c r="BG149" s="445">
        <f t="shared" si="48"/>
        <v>21.42857142857142</v>
      </c>
      <c r="BH149" s="445">
        <f t="shared" si="48"/>
        <v>24.444444444444446</v>
      </c>
      <c r="BI149" s="445">
        <f t="shared" si="48"/>
        <v>21.621621621621621</v>
      </c>
      <c r="BJ149" s="445">
        <f t="shared" si="48"/>
        <v>12.12121212121211</v>
      </c>
      <c r="BK149" s="445">
        <f t="shared" si="48"/>
        <v>10.000000000000009</v>
      </c>
      <c r="BL149" s="445">
        <f t="shared" si="48"/>
        <v>5.2631578947368363</v>
      </c>
      <c r="BM149" s="365">
        <f t="shared" si="48"/>
        <v>13.999999999999989</v>
      </c>
      <c r="BN149" s="349">
        <f>AVERAGE(BC149:BM149)</f>
        <v>13.520768974532906</v>
      </c>
      <c r="BO149" s="349">
        <f>SQRT(AVERAGE((BC149-$BN149)^2,(BD149-$BN149)^2,(BE149-$BN149)^2,(BF149-$BN149)^2,(BG149-$BN149)^2,(BH149-$BN149)^2,(BI149-$BN149)^2,(BJ149-$BN149)^2,(BK149-$BN149)^2,(BL149-$BN149)^2,(BM149-$BN149)^2))</f>
        <v>6.6343686875580072</v>
      </c>
    </row>
    <row r="150" spans="1:67">
      <c r="A150" s="29" t="s">
        <v>568</v>
      </c>
      <c r="B150" s="31" t="s">
        <v>821</v>
      </c>
      <c r="C150" s="11" t="s">
        <v>151</v>
      </c>
      <c r="D150" s="31" t="s">
        <v>723</v>
      </c>
      <c r="E150" s="102">
        <v>18</v>
      </c>
      <c r="F150" s="104">
        <v>136</v>
      </c>
      <c r="G150" s="41" t="s">
        <v>717</v>
      </c>
      <c r="H150" s="43" t="s">
        <v>717</v>
      </c>
      <c r="I150" s="134">
        <v>81.63</v>
      </c>
      <c r="J150" s="294">
        <v>0.53901751806933695</v>
      </c>
      <c r="K150" s="406">
        <v>9.5000000000000001E-2</v>
      </c>
      <c r="L150" s="368">
        <v>0.11</v>
      </c>
      <c r="M150" s="32">
        <v>15.789473684210527</v>
      </c>
      <c r="N150" s="45">
        <v>40548</v>
      </c>
      <c r="O150" s="45">
        <v>40550</v>
      </c>
      <c r="P150" s="44">
        <v>40571</v>
      </c>
      <c r="Q150" s="45" t="s">
        <v>453</v>
      </c>
      <c r="R150" s="31"/>
      <c r="S150" s="171">
        <v>0.44</v>
      </c>
      <c r="T150" s="214">
        <v>11.083123425692699</v>
      </c>
      <c r="U150" s="288">
        <v>58.239050102463551</v>
      </c>
      <c r="V150" s="32">
        <v>20.5617128463476</v>
      </c>
      <c r="W150" s="369">
        <v>12</v>
      </c>
      <c r="X150" s="125">
        <v>3.97</v>
      </c>
      <c r="Y150" s="133">
        <v>1.39</v>
      </c>
      <c r="Z150" s="125">
        <v>3.16</v>
      </c>
      <c r="AA150" s="125">
        <v>2.74</v>
      </c>
      <c r="AB150" s="133">
        <v>4.2300000000000004</v>
      </c>
      <c r="AC150" s="125">
        <v>4.7699999999999987</v>
      </c>
      <c r="AD150" s="370">
        <v>12.765957446808491</v>
      </c>
      <c r="AE150" s="389">
        <v>13.88336139598959</v>
      </c>
      <c r="AF150" s="371">
        <v>7830</v>
      </c>
      <c r="AG150" s="125">
        <v>56.96</v>
      </c>
      <c r="AH150" s="125">
        <v>88.76</v>
      </c>
      <c r="AI150" s="372">
        <v>43.311095505617956</v>
      </c>
      <c r="AJ150" s="373">
        <v>-8.0328977016674283</v>
      </c>
      <c r="AK150" s="236">
        <v>1.1992743522893057</v>
      </c>
      <c r="AL150" s="226">
        <v>15.15151515151514</v>
      </c>
      <c r="AM150" s="438">
        <v>13.484552524869732</v>
      </c>
      <c r="AN150" s="438">
        <v>12.593380967869242</v>
      </c>
      <c r="AO150" s="229">
        <v>10.500834061722092</v>
      </c>
      <c r="AP150" s="375"/>
      <c r="AQ150" s="376">
        <v>0.38</v>
      </c>
      <c r="AR150" s="376">
        <v>0.33</v>
      </c>
      <c r="AS150" s="378">
        <v>0.28999999999999998</v>
      </c>
      <c r="AT150" s="378">
        <v>0.26</v>
      </c>
      <c r="AU150" s="378">
        <v>0.23499999999999999</v>
      </c>
      <c r="AV150" s="378">
        <v>0.21</v>
      </c>
      <c r="AW150" s="378">
        <v>0.19600000000000001</v>
      </c>
      <c r="AX150" s="378">
        <v>0.17599999999999999</v>
      </c>
      <c r="AY150" s="378">
        <v>0.16600000000000001</v>
      </c>
      <c r="AZ150" s="378">
        <v>0.15</v>
      </c>
      <c r="BA150" s="378">
        <v>0.14000000000000001</v>
      </c>
      <c r="BB150" s="398">
        <v>0.13</v>
      </c>
      <c r="BC150" s="204">
        <v>15.15151515151514</v>
      </c>
      <c r="BD150" s="364">
        <v>13.793103448275867</v>
      </c>
      <c r="BE150" s="364">
        <v>11.538461538461519</v>
      </c>
      <c r="BF150" s="364">
        <v>10.638297872340429</v>
      </c>
      <c r="BG150" s="364">
        <v>11.90476190476191</v>
      </c>
      <c r="BH150" s="364">
        <v>7.1428571428571397</v>
      </c>
      <c r="BI150" s="364">
        <v>11.363636363636383</v>
      </c>
      <c r="BJ150" s="364">
        <v>6.0240963855421548</v>
      </c>
      <c r="BK150" s="364">
        <v>10.666666666666671</v>
      </c>
      <c r="BL150" s="364">
        <v>7.1428571428571397</v>
      </c>
      <c r="BM150" s="165">
        <v>7.6923076923077085</v>
      </c>
      <c r="BN150" s="312">
        <v>10.278051028111101</v>
      </c>
      <c r="BO150" s="312">
        <v>2.8000234500543382</v>
      </c>
    </row>
    <row r="151" spans="1:67">
      <c r="A151" s="20" t="s">
        <v>438</v>
      </c>
      <c r="B151" s="21" t="s">
        <v>439</v>
      </c>
      <c r="C151" s="11" t="s">
        <v>151</v>
      </c>
      <c r="D151" s="21" t="s">
        <v>723</v>
      </c>
      <c r="E151" s="101">
        <v>54</v>
      </c>
      <c r="F151" s="104">
        <v>8</v>
      </c>
      <c r="G151" s="39" t="s">
        <v>660</v>
      </c>
      <c r="H151" s="40" t="s">
        <v>660</v>
      </c>
      <c r="I151" s="132">
        <v>79.02</v>
      </c>
      <c r="J151" s="293">
        <f>(S151/I151)*100</f>
        <v>1.8729435585927614</v>
      </c>
      <c r="K151" s="402">
        <v>0.32</v>
      </c>
      <c r="L151" s="366">
        <v>0.37</v>
      </c>
      <c r="M151" s="166">
        <f>((L151/K151)-1)*100</f>
        <v>15.625</v>
      </c>
      <c r="N151" s="26">
        <v>40669</v>
      </c>
      <c r="O151" s="26">
        <v>40673</v>
      </c>
      <c r="P151" s="352">
        <v>40697</v>
      </c>
      <c r="Q151" s="81" t="s">
        <v>142</v>
      </c>
      <c r="R151" s="80" t="s">
        <v>574</v>
      </c>
      <c r="S151" s="211">
        <f>L151*4</f>
        <v>1.48</v>
      </c>
      <c r="T151" s="213">
        <f>S151/X151*100</f>
        <v>24.915824915824913</v>
      </c>
      <c r="U151" s="380">
        <f>(I151/SQRT(22.5*X151*(I151/AA151))-1)*100</f>
        <v>17.119180141010016</v>
      </c>
      <c r="V151" s="22">
        <f>I151/X151</f>
        <v>13.303030303030301</v>
      </c>
      <c r="W151" s="333">
        <v>6</v>
      </c>
      <c r="X151" s="353">
        <v>5.94</v>
      </c>
      <c r="Y151" s="131">
        <v>1.23</v>
      </c>
      <c r="Z151" s="124">
        <v>1.0900000000000001</v>
      </c>
      <c r="AA151" s="353">
        <v>2.3199999999999998</v>
      </c>
      <c r="AB151" s="131">
        <v>6.37</v>
      </c>
      <c r="AC151" s="124">
        <v>7.51</v>
      </c>
      <c r="AD151" s="335">
        <f>(AC151/AB151-1)*100</f>
        <v>17.896389324960737</v>
      </c>
      <c r="AE151" s="381">
        <f>(I151/AB151)/Y151</f>
        <v>10.085384998276984</v>
      </c>
      <c r="AF151" s="354">
        <v>12810</v>
      </c>
      <c r="AG151" s="124">
        <v>58.71</v>
      </c>
      <c r="AH151" s="124">
        <v>99.4</v>
      </c>
      <c r="AI151" s="355">
        <f>((I151-AG151)/AG151)*100</f>
        <v>34.593765968318849</v>
      </c>
      <c r="AJ151" s="356">
        <f>((I151-AH151)/AH151)*100</f>
        <v>-20.503018108651919</v>
      </c>
      <c r="AK151" s="338">
        <f>AN151/AO151</f>
        <v>1.4821441920893439</v>
      </c>
      <c r="AL151" s="382">
        <f>((AQ151/AR151)^(1/1)-1)*100</f>
        <v>7.0000000000000062</v>
      </c>
      <c r="AM151" s="383">
        <f>((AQ151/AT151)^(1/3)-1)*100</f>
        <v>11.915562582713912</v>
      </c>
      <c r="AN151" s="383">
        <f>((AQ151/AV151)^(1/5)-1)*100</f>
        <v>13.291107433298643</v>
      </c>
      <c r="AO151" s="334">
        <f>((AQ151/BA151)^(1/10)-1)*100</f>
        <v>8.9674860949679136</v>
      </c>
      <c r="AP151" s="358"/>
      <c r="AQ151" s="359">
        <v>1.07</v>
      </c>
      <c r="AR151" s="384">
        <v>1</v>
      </c>
      <c r="AS151" s="428">
        <v>0.92</v>
      </c>
      <c r="AT151" s="428">
        <v>0.76332999999999995</v>
      </c>
      <c r="AU151" s="428">
        <v>0.65332999999999997</v>
      </c>
      <c r="AV151" s="428">
        <v>0.57333000000000001</v>
      </c>
      <c r="AW151" s="444">
        <v>0.50666</v>
      </c>
      <c r="AX151" s="428">
        <v>0.50666</v>
      </c>
      <c r="AY151" s="444">
        <v>0.48</v>
      </c>
      <c r="AZ151" s="428">
        <v>0.48</v>
      </c>
      <c r="BA151" s="444">
        <v>0.45333000000000001</v>
      </c>
      <c r="BB151" s="366">
        <v>0.45333000000000001</v>
      </c>
      <c r="BC151" s="346">
        <f t="shared" ref="BC151:BM152" si="49">((AQ151/AR151)-1)*100</f>
        <v>7.0000000000000062</v>
      </c>
      <c r="BD151" s="347">
        <f t="shared" si="49"/>
        <v>8.6956521739130377</v>
      </c>
      <c r="BE151" s="347">
        <f t="shared" si="49"/>
        <v>20.524543775300351</v>
      </c>
      <c r="BF151" s="347">
        <f t="shared" si="49"/>
        <v>16.83682059602345</v>
      </c>
      <c r="BG151" s="347">
        <f t="shared" si="49"/>
        <v>13.953569497497064</v>
      </c>
      <c r="BH151" s="347">
        <f t="shared" si="49"/>
        <v>13.158725772707536</v>
      </c>
      <c r="BI151" s="347">
        <f t="shared" si="49"/>
        <v>0</v>
      </c>
      <c r="BJ151" s="347">
        <f t="shared" si="49"/>
        <v>5.55416666666666</v>
      </c>
      <c r="BK151" s="347">
        <f t="shared" si="49"/>
        <v>0</v>
      </c>
      <c r="BL151" s="347">
        <f t="shared" si="49"/>
        <v>5.8831314936139245</v>
      </c>
      <c r="BM151" s="348">
        <f t="shared" si="49"/>
        <v>0</v>
      </c>
      <c r="BN151" s="350">
        <f>AVERAGE(BC151:BM151)</f>
        <v>8.327873634156548</v>
      </c>
      <c r="BO151" s="350">
        <f>SQRT(AVERAGE((BC151-$BN151)^2,(BD151-$BN151)^2,(BE151-$BN151)^2,(BF151-$BN151)^2,(BG151-$BN151)^2,(BH151-$BN151)^2,(BI151-$BN151)^2,(BJ151-$BN151)^2,(BK151-$BN151)^2,(BL151-$BN151)^2,(BM151-$BN151)^2))</f>
        <v>6.7404861503951814</v>
      </c>
    </row>
    <row r="152" spans="1:67">
      <c r="A152" s="20" t="s">
        <v>435</v>
      </c>
      <c r="B152" s="21" t="s">
        <v>436</v>
      </c>
      <c r="C152" s="11" t="s">
        <v>151</v>
      </c>
      <c r="D152" s="21" t="s">
        <v>723</v>
      </c>
      <c r="E152" s="101">
        <v>54</v>
      </c>
      <c r="F152" s="104">
        <v>7</v>
      </c>
      <c r="G152" s="39" t="s">
        <v>660</v>
      </c>
      <c r="H152" s="40" t="s">
        <v>660</v>
      </c>
      <c r="I152" s="132">
        <v>49.09</v>
      </c>
      <c r="J152" s="214">
        <f>(S152/I152)*100</f>
        <v>2.811163169688327</v>
      </c>
      <c r="K152" s="366">
        <v>0.33500000000000002</v>
      </c>
      <c r="L152" s="366">
        <v>0.34499999999999997</v>
      </c>
      <c r="M152" s="202">
        <f>((L152/K152)-1)*100</f>
        <v>2.9850746268656581</v>
      </c>
      <c r="N152" s="26">
        <v>40492</v>
      </c>
      <c r="O152" s="26">
        <v>40494</v>
      </c>
      <c r="P152" s="352">
        <v>40522</v>
      </c>
      <c r="Q152" s="26" t="s">
        <v>247</v>
      </c>
      <c r="R152" s="21"/>
      <c r="S152" s="211">
        <f>L152*4</f>
        <v>1.38</v>
      </c>
      <c r="T152" s="214">
        <f>S152/X152*100</f>
        <v>44.372990353697752</v>
      </c>
      <c r="U152" s="332">
        <f>(I152/SQRT(22.5*X152*(I152/AA152))-1)*100</f>
        <v>56.920116076881612</v>
      </c>
      <c r="V152" s="22">
        <f>I152/X152</f>
        <v>15.784565916398716</v>
      </c>
      <c r="W152" s="333">
        <v>9</v>
      </c>
      <c r="X152" s="353">
        <v>3.11</v>
      </c>
      <c r="Y152" s="131">
        <v>0.99</v>
      </c>
      <c r="Z152" s="353">
        <v>1.65</v>
      </c>
      <c r="AA152" s="353">
        <v>3.51</v>
      </c>
      <c r="AB152" s="131">
        <v>3.27</v>
      </c>
      <c r="AC152" s="353">
        <v>3.86</v>
      </c>
      <c r="AD152" s="335">
        <f>(AC152/AB152-1)*100</f>
        <v>18.04281345565748</v>
      </c>
      <c r="AE152" s="386">
        <f>(I152/AB152)/Y152</f>
        <v>15.163871127173881</v>
      </c>
      <c r="AF152" s="354">
        <v>36900</v>
      </c>
      <c r="AG152" s="353">
        <v>44.87</v>
      </c>
      <c r="AH152" s="353">
        <v>62.24</v>
      </c>
      <c r="AI152" s="355">
        <f>((I152-AG152)/AG152)*100</f>
        <v>9.4049476264765008</v>
      </c>
      <c r="AJ152" s="356">
        <f>((I152-AH152)/AH152)*100</f>
        <v>-21.127892030848326</v>
      </c>
      <c r="AK152" s="357">
        <f>AN152/AO152</f>
        <v>1.5438618030144216</v>
      </c>
      <c r="AL152" s="339">
        <f>((AQ152/AR152)^(1/1)-1)*100</f>
        <v>1.8867924528301883</v>
      </c>
      <c r="AM152" s="340">
        <f>((AQ152/AT152)^(1/3)-1)*100</f>
        <v>7.4735268605483851</v>
      </c>
      <c r="AN152" s="340">
        <f>((AQ152/AV152)^(1/5)-1)*100</f>
        <v>9.8235332904732076</v>
      </c>
      <c r="AO152" s="335">
        <f>((AQ152/BA152)^(1/10)-1)*100</f>
        <v>6.3629615495976122</v>
      </c>
      <c r="AP152" s="358"/>
      <c r="AQ152" s="359">
        <v>1.35</v>
      </c>
      <c r="AR152" s="359">
        <v>1.325</v>
      </c>
      <c r="AS152" s="360">
        <v>1.23</v>
      </c>
      <c r="AT152" s="360">
        <v>1.0874999999999999</v>
      </c>
      <c r="AU152" s="360">
        <v>0.93</v>
      </c>
      <c r="AV152" s="360">
        <v>0.84499999999999997</v>
      </c>
      <c r="AW152" s="360">
        <v>0.8075</v>
      </c>
      <c r="AX152" s="360">
        <v>0.78950000000000009</v>
      </c>
      <c r="AY152" s="360">
        <v>0.77849999999999997</v>
      </c>
      <c r="AZ152" s="360">
        <v>0.76849999999999996</v>
      </c>
      <c r="BA152" s="360">
        <v>0.72849999999999993</v>
      </c>
      <c r="BB152" s="366">
        <v>0.66649999999999998</v>
      </c>
      <c r="BC152" s="363">
        <f t="shared" si="49"/>
        <v>1.8867924528301883</v>
      </c>
      <c r="BD152" s="364">
        <f t="shared" si="49"/>
        <v>7.7235772357723498</v>
      </c>
      <c r="BE152" s="364">
        <f t="shared" si="49"/>
        <v>13.103448275862073</v>
      </c>
      <c r="BF152" s="364">
        <f t="shared" si="49"/>
        <v>16.935483870967726</v>
      </c>
      <c r="BG152" s="364">
        <f t="shared" si="49"/>
        <v>10.059171597633142</v>
      </c>
      <c r="BH152" s="364">
        <f t="shared" si="49"/>
        <v>4.6439628482972006</v>
      </c>
      <c r="BI152" s="364">
        <f t="shared" si="49"/>
        <v>2.279924002533229</v>
      </c>
      <c r="BJ152" s="364">
        <f t="shared" si="49"/>
        <v>1.4129736673089477</v>
      </c>
      <c r="BK152" s="364">
        <f t="shared" si="49"/>
        <v>1.3012361743656387</v>
      </c>
      <c r="BL152" s="364">
        <f t="shared" si="49"/>
        <v>5.4907343857240942</v>
      </c>
      <c r="BM152" s="365">
        <f t="shared" si="49"/>
        <v>9.302325581395344</v>
      </c>
      <c r="BN152" s="349">
        <f>AVERAGE(BC152:BM152)</f>
        <v>6.7399663720627219</v>
      </c>
      <c r="BO152" s="349">
        <f>SQRT(AVERAGE((BC152-$BN152)^2,(BD152-$BN152)^2,(BE152-$BN152)^2,(BF152-$BN152)^2,(BG152-$BN152)^2,(BH152-$BN152)^2,(BI152-$BN152)^2,(BJ152-$BN152)^2,(BK152-$BN152)^2,(BL152-$BN152)^2,(BM152-$BN152)^2))</f>
        <v>4.9575333051121815</v>
      </c>
    </row>
    <row r="153" spans="1:67">
      <c r="A153" s="20" t="s">
        <v>478</v>
      </c>
      <c r="B153" s="21" t="s">
        <v>479</v>
      </c>
      <c r="C153" s="11" t="s">
        <v>151</v>
      </c>
      <c r="D153" s="21" t="s">
        <v>723</v>
      </c>
      <c r="E153" s="101">
        <v>18</v>
      </c>
      <c r="F153" s="104">
        <v>146</v>
      </c>
      <c r="G153" s="39" t="s">
        <v>660</v>
      </c>
      <c r="H153" s="40" t="s">
        <v>796</v>
      </c>
      <c r="I153" s="132">
        <v>98.79</v>
      </c>
      <c r="J153" s="294">
        <v>1.8625366939973678</v>
      </c>
      <c r="K153" s="385">
        <v>0.44</v>
      </c>
      <c r="L153" s="351">
        <v>0.46</v>
      </c>
      <c r="M153" s="22">
        <v>4.5454545454545405</v>
      </c>
      <c r="N153" s="26">
        <v>40742</v>
      </c>
      <c r="O153" s="26">
        <v>40744</v>
      </c>
      <c r="P153" s="352">
        <v>40775</v>
      </c>
      <c r="Q153" s="26" t="s">
        <v>696</v>
      </c>
      <c r="R153" s="21"/>
      <c r="S153" s="211">
        <v>1.84</v>
      </c>
      <c r="T153" s="214">
        <v>30.41322314049587</v>
      </c>
      <c r="U153" s="288">
        <v>86.64147803292289</v>
      </c>
      <c r="V153" s="22">
        <v>16.328925619834713</v>
      </c>
      <c r="W153" s="333">
        <v>12</v>
      </c>
      <c r="X153" s="353">
        <v>6.05</v>
      </c>
      <c r="Y153" s="131">
        <v>0.79</v>
      </c>
      <c r="Z153" s="124">
        <v>1.26</v>
      </c>
      <c r="AA153" s="353">
        <v>4.8</v>
      </c>
      <c r="AB153" s="131">
        <v>7.19</v>
      </c>
      <c r="AC153" s="124">
        <v>9.3400000000000016</v>
      </c>
      <c r="AD153" s="335">
        <v>29.90264255910985</v>
      </c>
      <c r="AE153" s="386">
        <v>17.392299431348036</v>
      </c>
      <c r="AF153" s="354">
        <v>63770</v>
      </c>
      <c r="AG153" s="124">
        <v>63.34</v>
      </c>
      <c r="AH153" s="124">
        <v>116.55</v>
      </c>
      <c r="AI153" s="355">
        <v>55.967792863909061</v>
      </c>
      <c r="AJ153" s="356">
        <v>-15.23809523809523</v>
      </c>
      <c r="AK153" s="357">
        <v>1.3620920710980873</v>
      </c>
      <c r="AL153" s="226">
        <v>2.3809523809523725</v>
      </c>
      <c r="AM153" s="227">
        <v>9.2240238124367195</v>
      </c>
      <c r="AN153" s="227">
        <v>13.578835311006699</v>
      </c>
      <c r="AO153" s="229">
        <v>9.9691023823813563</v>
      </c>
      <c r="AP153" s="358"/>
      <c r="AQ153" s="359">
        <v>1.72</v>
      </c>
      <c r="AR153" s="384">
        <v>1.68</v>
      </c>
      <c r="AS153" s="427">
        <v>1.56</v>
      </c>
      <c r="AT153" s="427">
        <v>1.32</v>
      </c>
      <c r="AU153" s="427">
        <v>1.1000000000000001</v>
      </c>
      <c r="AV153" s="427">
        <v>0.91</v>
      </c>
      <c r="AW153" s="427">
        <v>0.78</v>
      </c>
      <c r="AX153" s="427">
        <v>0.71</v>
      </c>
      <c r="AY153" s="442">
        <v>0.7</v>
      </c>
      <c r="AZ153" s="427">
        <v>0.69</v>
      </c>
      <c r="BA153" s="427">
        <v>0.66500000000000004</v>
      </c>
      <c r="BB153" s="366">
        <v>0.625</v>
      </c>
      <c r="BC153" s="204">
        <v>2.3809523809523725</v>
      </c>
      <c r="BD153" s="164">
        <v>7.6923076923076872</v>
      </c>
      <c r="BE153" s="164">
        <v>18.181818181818187</v>
      </c>
      <c r="BF153" s="164">
        <v>2</v>
      </c>
      <c r="BG153" s="164">
        <v>20.879120879120883</v>
      </c>
      <c r="BH153" s="164">
        <v>16.666666666666671</v>
      </c>
      <c r="BI153" s="164">
        <v>9.8591549295774747</v>
      </c>
      <c r="BJ153" s="164">
        <v>1.4285714285714231</v>
      </c>
      <c r="BK153" s="164">
        <v>1.449275362318847</v>
      </c>
      <c r="BL153" s="164">
        <v>3.7593984962405846</v>
      </c>
      <c r="BM153" s="165">
        <v>6.4000000000000057</v>
      </c>
      <c r="BN153" s="312">
        <v>9.8815696379612863</v>
      </c>
      <c r="BO153" s="312">
        <v>7.332816248677485</v>
      </c>
    </row>
    <row r="154" spans="1:67">
      <c r="A154" s="76" t="s">
        <v>420</v>
      </c>
      <c r="B154" s="21" t="s">
        <v>421</v>
      </c>
      <c r="C154" s="11" t="s">
        <v>151</v>
      </c>
      <c r="D154" s="21" t="s">
        <v>753</v>
      </c>
      <c r="E154" s="101">
        <v>10</v>
      </c>
      <c r="F154" s="104">
        <v>243</v>
      </c>
      <c r="G154" s="39" t="s">
        <v>660</v>
      </c>
      <c r="H154" s="40" t="s">
        <v>660</v>
      </c>
      <c r="I154" s="156">
        <v>97.35</v>
      </c>
      <c r="J154" s="294">
        <v>0.73959938366718003</v>
      </c>
      <c r="K154" s="92">
        <v>0.16500000000000001</v>
      </c>
      <c r="L154" s="92">
        <v>0.18</v>
      </c>
      <c r="M154" s="22">
        <v>9.0909090909090828</v>
      </c>
      <c r="N154" s="26">
        <v>40716</v>
      </c>
      <c r="O154" s="26">
        <v>40718</v>
      </c>
      <c r="P154" s="352">
        <v>40739</v>
      </c>
      <c r="Q154" s="26" t="s">
        <v>13</v>
      </c>
      <c r="R154" s="21"/>
      <c r="S154" s="211">
        <v>0.72</v>
      </c>
      <c r="T154" s="214">
        <v>14.428857715430858</v>
      </c>
      <c r="U154" s="288">
        <v>44.255395873003472</v>
      </c>
      <c r="V154" s="22">
        <v>19.509018036072138</v>
      </c>
      <c r="W154" s="266">
        <v>12</v>
      </c>
      <c r="X154" s="353">
        <v>4.99</v>
      </c>
      <c r="Y154" s="131">
        <v>1.47</v>
      </c>
      <c r="Z154" s="353">
        <v>1.0900000000000001</v>
      </c>
      <c r="AA154" s="353">
        <v>2.4</v>
      </c>
      <c r="AB154" s="131">
        <v>5.87</v>
      </c>
      <c r="AC154" s="353">
        <v>7.07</v>
      </c>
      <c r="AD154" s="229">
        <v>20.442930153321964</v>
      </c>
      <c r="AE154" s="309">
        <v>11.281855161144527</v>
      </c>
      <c r="AF154" s="269">
        <v>2560</v>
      </c>
      <c r="AG154" s="353">
        <v>65.94</v>
      </c>
      <c r="AH154" s="353">
        <v>116.02</v>
      </c>
      <c r="AI154" s="181">
        <v>47.634212920837129</v>
      </c>
      <c r="AJ154" s="149">
        <v>-16.092053094294091</v>
      </c>
      <c r="AK154" s="236">
        <v>1.4919253981840686</v>
      </c>
      <c r="AL154" s="226">
        <v>12.5</v>
      </c>
      <c r="AM154" s="438">
        <v>16.348338572528082</v>
      </c>
      <c r="AN154" s="438">
        <v>13.806042630985372</v>
      </c>
      <c r="AO154" s="229">
        <v>9.2538424828679151</v>
      </c>
      <c r="AP154" s="217"/>
      <c r="AQ154" s="193">
        <v>0.63</v>
      </c>
      <c r="AR154" s="193">
        <v>0.56000000000000005</v>
      </c>
      <c r="AS154" s="428">
        <v>0.47</v>
      </c>
      <c r="AT154" s="428">
        <v>0.4</v>
      </c>
      <c r="AU154" s="428">
        <v>0.36</v>
      </c>
      <c r="AV154" s="428">
        <v>0.33</v>
      </c>
      <c r="AW154" s="444">
        <v>0.32</v>
      </c>
      <c r="AX154" s="428">
        <v>0.31</v>
      </c>
      <c r="AY154" s="428">
        <v>0.28000000000000003</v>
      </c>
      <c r="AZ154" s="444">
        <v>0.26</v>
      </c>
      <c r="BA154" s="444">
        <v>0.26</v>
      </c>
      <c r="BB154" s="92">
        <v>0.26</v>
      </c>
      <c r="BC154" s="204">
        <v>12.5</v>
      </c>
      <c r="BD154" s="445">
        <v>19.148936170212782</v>
      </c>
      <c r="BE154" s="445">
        <v>17.499999999999979</v>
      </c>
      <c r="BF154" s="445">
        <v>11.111111111111116</v>
      </c>
      <c r="BG154" s="445">
        <v>9.0909090909090828</v>
      </c>
      <c r="BH154" s="445">
        <v>3.125</v>
      </c>
      <c r="BI154" s="445">
        <v>3.2258064516128999</v>
      </c>
      <c r="BJ154" s="445">
        <v>10.714285714285699</v>
      </c>
      <c r="BK154" s="445">
        <v>7.6923076923077085</v>
      </c>
      <c r="BL154" s="445">
        <v>0</v>
      </c>
      <c r="BM154" s="165">
        <v>0</v>
      </c>
      <c r="BN154" s="312">
        <v>8.5553051118581145</v>
      </c>
      <c r="BO154" s="312">
        <v>6.2106685470203145</v>
      </c>
    </row>
    <row r="155" spans="1:67">
      <c r="A155" s="20" t="s">
        <v>667</v>
      </c>
      <c r="B155" s="21" t="s">
        <v>668</v>
      </c>
      <c r="C155" s="11" t="s">
        <v>151</v>
      </c>
      <c r="D155" s="21" t="s">
        <v>778</v>
      </c>
      <c r="E155" s="101">
        <v>39</v>
      </c>
      <c r="F155" s="104">
        <v>48</v>
      </c>
      <c r="G155" s="39" t="s">
        <v>660</v>
      </c>
      <c r="H155" s="40" t="s">
        <v>660</v>
      </c>
      <c r="I155" s="132">
        <v>32.58</v>
      </c>
      <c r="J155" s="295">
        <f>(S155/I155)*100</f>
        <v>1.1049723756906076</v>
      </c>
      <c r="K155" s="366">
        <v>8.4000000000000005E-2</v>
      </c>
      <c r="L155" s="366">
        <v>0.09</v>
      </c>
      <c r="M155" s="169">
        <f>((L155/K155)-1)*100</f>
        <v>7.1428571428571397</v>
      </c>
      <c r="N155" s="26">
        <v>40674</v>
      </c>
      <c r="O155" s="26">
        <v>40676</v>
      </c>
      <c r="P155" s="352">
        <v>40704</v>
      </c>
      <c r="Q155" s="26" t="s">
        <v>247</v>
      </c>
      <c r="R155" s="178"/>
      <c r="S155" s="171">
        <f>L155*4</f>
        <v>0.36</v>
      </c>
      <c r="T155" s="215">
        <f>S155/X155*100</f>
        <v>26.277372262773717</v>
      </c>
      <c r="U155" s="388">
        <f>(I155/SQRT(22.5*X155*(I155/AA155))-1)*100</f>
        <v>89.288332954518694</v>
      </c>
      <c r="V155" s="22">
        <f>I155/X155</f>
        <v>23.781021897810216</v>
      </c>
      <c r="W155" s="369">
        <v>12</v>
      </c>
      <c r="X155" s="353">
        <v>1.37</v>
      </c>
      <c r="Y155" s="131">
        <v>1.1299999999999999</v>
      </c>
      <c r="Z155" s="353">
        <v>2.2200000000000002</v>
      </c>
      <c r="AA155" s="353">
        <v>3.39</v>
      </c>
      <c r="AB155" s="131">
        <v>1.52</v>
      </c>
      <c r="AC155" s="124">
        <v>1.75</v>
      </c>
      <c r="AD155" s="335">
        <f>(AC155/AB155-1)*100</f>
        <v>15.131578947368428</v>
      </c>
      <c r="AE155" s="389">
        <f>(I155/AB155)/Y155</f>
        <v>18.968327899394502</v>
      </c>
      <c r="AF155" s="205">
        <v>684</v>
      </c>
      <c r="AG155" s="353">
        <v>19.8</v>
      </c>
      <c r="AH155" s="353">
        <v>36.74</v>
      </c>
      <c r="AI155" s="355">
        <f>((I155-AG155)/AG155)*100</f>
        <v>64.545454545454533</v>
      </c>
      <c r="AJ155" s="356">
        <f>((I155-AH155)/AH155)*100</f>
        <v>-11.322808927599356</v>
      </c>
      <c r="AK155" s="374">
        <f>AN155/AO155</f>
        <v>1.5376549372844515</v>
      </c>
      <c r="AL155" s="390">
        <f>((AQ155/AR155)^(1/1)-1)*100</f>
        <v>3.7037037037036979</v>
      </c>
      <c r="AM155" s="391">
        <f>((AQ155/AT155)^(1/3)-1)*100</f>
        <v>10.605279936582868</v>
      </c>
      <c r="AN155" s="391">
        <f>((AQ155/AV155)^(1/5)-1)*100</f>
        <v>7.9339970941638693</v>
      </c>
      <c r="AO155" s="370">
        <f>((AQ155/BA155)^(1/10)-1)*100</f>
        <v>5.1598033484518746</v>
      </c>
      <c r="AP155" s="358"/>
      <c r="AQ155" s="384">
        <v>0.33600000000000002</v>
      </c>
      <c r="AR155" s="359">
        <v>0.32400000000000007</v>
      </c>
      <c r="AS155" s="427">
        <v>0.32</v>
      </c>
      <c r="AT155" s="427">
        <v>0.24832000000000001</v>
      </c>
      <c r="AU155" s="427">
        <v>0.23347200000000001</v>
      </c>
      <c r="AV155" s="442">
        <v>0.229376</v>
      </c>
      <c r="AW155" s="427">
        <v>0.2260992</v>
      </c>
      <c r="AX155" s="442">
        <v>0.2228224</v>
      </c>
      <c r="AY155" s="427">
        <v>0.21299199999999999</v>
      </c>
      <c r="AZ155" s="442">
        <v>0.20971519999999999</v>
      </c>
      <c r="BA155" s="427">
        <v>0.20316160000000003</v>
      </c>
      <c r="BB155" s="362">
        <v>0.196608</v>
      </c>
      <c r="BC155" s="392">
        <f t="shared" ref="BC155:BM156" si="50">((AQ155/AR155)-1)*100</f>
        <v>3.7037037037036979</v>
      </c>
      <c r="BD155" s="393">
        <f t="shared" si="50"/>
        <v>1.2500000000000178</v>
      </c>
      <c r="BE155" s="393">
        <f t="shared" si="50"/>
        <v>28.865979381443285</v>
      </c>
      <c r="BF155" s="393">
        <f t="shared" si="50"/>
        <v>6.3596491228070207</v>
      </c>
      <c r="BG155" s="393">
        <f t="shared" si="50"/>
        <v>1.7857142857143016</v>
      </c>
      <c r="BH155" s="393">
        <f t="shared" si="50"/>
        <v>1.449275362318847</v>
      </c>
      <c r="BI155" s="393">
        <f t="shared" si="50"/>
        <v>1.4705882352941124</v>
      </c>
      <c r="BJ155" s="393">
        <f t="shared" si="50"/>
        <v>4.6153846153846212</v>
      </c>
      <c r="BK155" s="393">
        <f t="shared" si="50"/>
        <v>1.5625</v>
      </c>
      <c r="BL155" s="393">
        <f t="shared" si="50"/>
        <v>3.2258064516128782</v>
      </c>
      <c r="BM155" s="394">
        <f t="shared" si="50"/>
        <v>3.3333333333333437</v>
      </c>
      <c r="BN155" s="395">
        <f>AVERAGE(BC155:BM155)</f>
        <v>5.2383576810556471</v>
      </c>
      <c r="BO155" s="395">
        <f>SQRT(AVERAGE((BC155-$BN155)^2,(BD155-$BN155)^2,(BE155-$BN155)^2,(BF155-$BN155)^2,(BG155-$BN155)^2,(BH155-$BN155)^2,(BI155-$BN155)^2,(BJ155-$BN155)^2,(BK155-$BN155)^2,(BL155-$BN155)^2,(BM155-$BN155)^2))</f>
        <v>7.6267319625515366</v>
      </c>
    </row>
    <row r="156" spans="1:67">
      <c r="A156" s="10" t="s">
        <v>904</v>
      </c>
      <c r="B156" s="11" t="s">
        <v>905</v>
      </c>
      <c r="C156" s="11" t="s">
        <v>151</v>
      </c>
      <c r="D156" s="11" t="s">
        <v>778</v>
      </c>
      <c r="E156" s="100">
        <v>39</v>
      </c>
      <c r="F156" s="104">
        <v>43</v>
      </c>
      <c r="G156" s="37" t="s">
        <v>660</v>
      </c>
      <c r="H156" s="38" t="s">
        <v>660</v>
      </c>
      <c r="I156" s="148">
        <v>42.81</v>
      </c>
      <c r="J156" s="294">
        <f>(S156/I156)*100</f>
        <v>1.5884139219808455</v>
      </c>
      <c r="K156" s="397">
        <v>0.14000000000000001</v>
      </c>
      <c r="L156" s="397">
        <v>0.17</v>
      </c>
      <c r="M156" s="166">
        <f>((L156/K156)-1)*100</f>
        <v>21.42857142857142</v>
      </c>
      <c r="N156" s="17">
        <v>40508</v>
      </c>
      <c r="O156" s="17">
        <v>40512</v>
      </c>
      <c r="P156" s="16">
        <v>40527</v>
      </c>
      <c r="Q156" s="17" t="s">
        <v>8</v>
      </c>
      <c r="R156" s="11"/>
      <c r="S156" s="211">
        <f>L156*4</f>
        <v>0.68</v>
      </c>
      <c r="T156" s="214">
        <f>S156/X156*100</f>
        <v>35.978835978835981</v>
      </c>
      <c r="U156" s="332">
        <f>(I156/SQRT(22.5*X156*(I156/AA156))-1)*100</f>
        <v>95.072636044457369</v>
      </c>
      <c r="V156" s="13">
        <f>I156/X156</f>
        <v>22.650793650793652</v>
      </c>
      <c r="W156" s="333">
        <v>12</v>
      </c>
      <c r="X156" s="147">
        <v>1.89</v>
      </c>
      <c r="Y156" s="146">
        <v>1.18</v>
      </c>
      <c r="Z156" s="147">
        <v>1.23</v>
      </c>
      <c r="AA156" s="147">
        <v>3.78</v>
      </c>
      <c r="AB156" s="146">
        <v>1.78</v>
      </c>
      <c r="AC156" s="147">
        <v>2.25</v>
      </c>
      <c r="AD156" s="334">
        <f>(AC156/AB156-1)*100</f>
        <v>26.404494382022481</v>
      </c>
      <c r="AE156" s="335">
        <f>(I156/AB156)/Y156</f>
        <v>20.381832031993909</v>
      </c>
      <c r="AF156" s="277">
        <v>819</v>
      </c>
      <c r="AG156" s="147">
        <v>28.11</v>
      </c>
      <c r="AH156" s="147">
        <v>44.88</v>
      </c>
      <c r="AI156" s="336">
        <f>((I156-AG156)/AG156)*100</f>
        <v>52.294557097118478</v>
      </c>
      <c r="AJ156" s="337">
        <f>((I156-AH156)/AH156)*100</f>
        <v>-4.6122994652406417</v>
      </c>
      <c r="AK156" s="357">
        <f>AN156/AO156</f>
        <v>1.429617092118131</v>
      </c>
      <c r="AL156" s="339">
        <f>((AQ156/AR156)^(1/1)-1)*100</f>
        <v>11.32075471698113</v>
      </c>
      <c r="AM156" s="437">
        <f>((AQ156/AT156)^(1/3)-1)*100</f>
        <v>7.1199245451753157</v>
      </c>
      <c r="AN156" s="437">
        <f>((AQ156/AV156)^(1/5)-1)*100</f>
        <v>6.042477819475911</v>
      </c>
      <c r="AO156" s="335">
        <f>((AQ156/BA156)^(1/10)-1)*100</f>
        <v>4.2266407227429914</v>
      </c>
      <c r="AP156" s="341"/>
      <c r="AQ156" s="342">
        <v>0.59</v>
      </c>
      <c r="AR156" s="342">
        <v>0.53</v>
      </c>
      <c r="AS156" s="343">
        <v>0.52</v>
      </c>
      <c r="AT156" s="343">
        <v>0.48</v>
      </c>
      <c r="AU156" s="343">
        <v>0.46</v>
      </c>
      <c r="AV156" s="343">
        <v>0.44</v>
      </c>
      <c r="AW156" s="343">
        <v>0.43</v>
      </c>
      <c r="AX156" s="343">
        <v>0.42</v>
      </c>
      <c r="AY156" s="343">
        <v>0.41</v>
      </c>
      <c r="AZ156" s="343">
        <v>0.4</v>
      </c>
      <c r="BA156" s="343">
        <v>0.39</v>
      </c>
      <c r="BB156" s="397">
        <v>0.38</v>
      </c>
      <c r="BC156" s="363">
        <f t="shared" si="50"/>
        <v>11.32075471698113</v>
      </c>
      <c r="BD156" s="364">
        <f t="shared" si="50"/>
        <v>1.9230769230769162</v>
      </c>
      <c r="BE156" s="364">
        <f t="shared" si="50"/>
        <v>8.3333333333333481</v>
      </c>
      <c r="BF156" s="364">
        <f t="shared" si="50"/>
        <v>4.3478260869565188</v>
      </c>
      <c r="BG156" s="364">
        <f t="shared" si="50"/>
        <v>4.5454545454545414</v>
      </c>
      <c r="BH156" s="364">
        <f t="shared" si="50"/>
        <v>2.3255813953488413</v>
      </c>
      <c r="BI156" s="364">
        <f t="shared" si="50"/>
        <v>2.3809523809523725</v>
      </c>
      <c r="BJ156" s="364">
        <f t="shared" si="50"/>
        <v>2.4390243902439046</v>
      </c>
      <c r="BK156" s="364">
        <f t="shared" si="50"/>
        <v>2.4999999999999911</v>
      </c>
      <c r="BL156" s="364">
        <f t="shared" si="50"/>
        <v>2.5641025641025772</v>
      </c>
      <c r="BM156" s="365">
        <f t="shared" si="50"/>
        <v>2.6315789473684292</v>
      </c>
      <c r="BN156" s="349">
        <f>AVERAGE(BC156:BM156)</f>
        <v>4.1192441167107789</v>
      </c>
      <c r="BO156" s="349">
        <f>SQRT(AVERAGE((BC156-$BN156)^2,(BD156-$BN156)^2,(BE156-$BN156)^2,(BF156-$BN156)^2,(BG156-$BN156)^2,(BH156-$BN156)^2,(BI156-$BN156)^2,(BJ156-$BN156)^2,(BK156-$BN156)^2,(BL156-$BN156)^2,(BM156-$BN156)^2))</f>
        <v>2.8761234184637119</v>
      </c>
    </row>
    <row r="157" spans="1:67">
      <c r="A157" s="20" t="s">
        <v>499</v>
      </c>
      <c r="B157" s="21" t="s">
        <v>500</v>
      </c>
      <c r="C157" s="21" t="s">
        <v>151</v>
      </c>
      <c r="D157" s="21" t="s">
        <v>778</v>
      </c>
      <c r="E157" s="101">
        <v>14</v>
      </c>
      <c r="F157" s="104">
        <v>182</v>
      </c>
      <c r="G157" s="39" t="s">
        <v>660</v>
      </c>
      <c r="H157" s="40" t="s">
        <v>660</v>
      </c>
      <c r="I157" s="156">
        <v>43.93</v>
      </c>
      <c r="J157" s="294">
        <v>1.9121329387662194</v>
      </c>
      <c r="K157" s="385">
        <v>0.2</v>
      </c>
      <c r="L157" s="351">
        <v>0.21</v>
      </c>
      <c r="M157" s="22">
        <v>4.9999999999999822</v>
      </c>
      <c r="N157" s="26">
        <v>40557</v>
      </c>
      <c r="O157" s="26">
        <v>40561</v>
      </c>
      <c r="P157" s="352">
        <v>40576</v>
      </c>
      <c r="Q157" s="26" t="s">
        <v>694</v>
      </c>
      <c r="R157" s="21"/>
      <c r="S157" s="211">
        <v>0.84</v>
      </c>
      <c r="T157" s="214">
        <v>42.85714285714284</v>
      </c>
      <c r="U157" s="288">
        <v>195.06454192299481</v>
      </c>
      <c r="V157" s="22">
        <v>22.413265306122451</v>
      </c>
      <c r="W157" s="333">
        <v>12</v>
      </c>
      <c r="X157" s="353">
        <v>1.96</v>
      </c>
      <c r="Y157" s="131">
        <v>0.91</v>
      </c>
      <c r="Z157" s="124">
        <v>3.36</v>
      </c>
      <c r="AA157" s="353">
        <v>8.74</v>
      </c>
      <c r="AB157" s="131">
        <v>2.42</v>
      </c>
      <c r="AC157" s="124">
        <v>2.8</v>
      </c>
      <c r="AD157" s="335">
        <v>15.702479338842972</v>
      </c>
      <c r="AE157" s="229">
        <v>19.948233584597212</v>
      </c>
      <c r="AF157" s="354">
        <v>2660</v>
      </c>
      <c r="AG157" s="124">
        <v>27.05</v>
      </c>
      <c r="AH157" s="124">
        <v>54.41</v>
      </c>
      <c r="AI157" s="355">
        <v>62.402957486136778</v>
      </c>
      <c r="AJ157" s="356">
        <v>-19.261165226980328</v>
      </c>
      <c r="AK157" s="357">
        <v>0.52816082859426505</v>
      </c>
      <c r="AL157" s="226">
        <v>5.2631578947368363</v>
      </c>
      <c r="AM157" s="438">
        <v>6.6224564261434953</v>
      </c>
      <c r="AN157" s="438">
        <v>8.9976987048345318</v>
      </c>
      <c r="AO157" s="229">
        <v>17.0359069012795</v>
      </c>
      <c r="AP157" s="358"/>
      <c r="AQ157" s="359">
        <v>0.8</v>
      </c>
      <c r="AR157" s="359">
        <v>0.76</v>
      </c>
      <c r="AS157" s="428">
        <v>0.74</v>
      </c>
      <c r="AT157" s="428">
        <v>0.66</v>
      </c>
      <c r="AU157" s="428">
        <v>0.57999999999999996</v>
      </c>
      <c r="AV157" s="428">
        <v>0.52</v>
      </c>
      <c r="AW157" s="428">
        <v>0.37333</v>
      </c>
      <c r="AX157" s="428">
        <v>0.22067000000000001</v>
      </c>
      <c r="AY157" s="428">
        <v>0.19333</v>
      </c>
      <c r="AZ157" s="428">
        <v>0.17780000000000001</v>
      </c>
      <c r="BA157" s="428">
        <v>0.16592000000000001</v>
      </c>
      <c r="BB157" s="362">
        <v>0.13036</v>
      </c>
      <c r="BC157" s="204">
        <v>5.2631578947368363</v>
      </c>
      <c r="BD157" s="164">
        <v>2.7027027027026977</v>
      </c>
      <c r="BE157" s="164">
        <v>12.121212121212107</v>
      </c>
      <c r="BF157" s="164">
        <v>13.793103448275867</v>
      </c>
      <c r="BG157" s="164">
        <v>11.538461538461519</v>
      </c>
      <c r="BH157" s="164">
        <v>39.286957919267145</v>
      </c>
      <c r="BI157" s="164">
        <v>69.180223863687857</v>
      </c>
      <c r="BJ157" s="164">
        <v>14.141623131433301</v>
      </c>
      <c r="BK157" s="164">
        <v>8.734533183352065</v>
      </c>
      <c r="BL157" s="164">
        <v>7.1600771456123544</v>
      </c>
      <c r="BM157" s="165">
        <v>27.278306228904569</v>
      </c>
      <c r="BN157" s="312">
        <v>19.2000326525133</v>
      </c>
      <c r="BO157" s="312">
        <v>18.711396448881612</v>
      </c>
    </row>
    <row r="158" spans="1:67">
      <c r="A158" s="20" t="s">
        <v>259</v>
      </c>
      <c r="B158" s="21" t="s">
        <v>211</v>
      </c>
      <c r="C158" s="21" t="s">
        <v>151</v>
      </c>
      <c r="D158" s="21" t="s">
        <v>778</v>
      </c>
      <c r="E158" s="101">
        <v>16</v>
      </c>
      <c r="F158" s="104">
        <v>164</v>
      </c>
      <c r="G158" s="39" t="s">
        <v>660</v>
      </c>
      <c r="H158" s="40" t="s">
        <v>660</v>
      </c>
      <c r="I158" s="132">
        <v>34.22</v>
      </c>
      <c r="J158" s="294">
        <v>1.8118059614260673</v>
      </c>
      <c r="K158" s="351">
        <v>0.14000000000000001</v>
      </c>
      <c r="L158" s="351">
        <v>0.155</v>
      </c>
      <c r="M158" s="22">
        <v>10.714285714285699</v>
      </c>
      <c r="N158" s="26">
        <v>40541</v>
      </c>
      <c r="O158" s="26">
        <v>40543</v>
      </c>
      <c r="P158" s="352">
        <v>40557</v>
      </c>
      <c r="Q158" s="26" t="s">
        <v>13</v>
      </c>
      <c r="R158" s="399"/>
      <c r="S158" s="211">
        <v>0.62</v>
      </c>
      <c r="T158" s="214">
        <v>29.523809523809529</v>
      </c>
      <c r="U158" s="288">
        <v>27.936161329240193</v>
      </c>
      <c r="V158" s="22">
        <v>16.295238095238087</v>
      </c>
      <c r="W158" s="266">
        <v>12</v>
      </c>
      <c r="X158" s="353">
        <v>2.1</v>
      </c>
      <c r="Y158" s="131">
        <v>0.79</v>
      </c>
      <c r="Z158" s="124">
        <v>1.21</v>
      </c>
      <c r="AA158" s="353">
        <v>2.2599999999999998</v>
      </c>
      <c r="AB158" s="131">
        <v>2.42</v>
      </c>
      <c r="AC158" s="353">
        <v>2.85</v>
      </c>
      <c r="AD158" s="229">
        <v>17.768595041322303</v>
      </c>
      <c r="AE158" s="335">
        <v>17.899361857934927</v>
      </c>
      <c r="AF158" s="354">
        <v>2840</v>
      </c>
      <c r="AG158" s="124">
        <v>24.53</v>
      </c>
      <c r="AH158" s="124">
        <v>39.619999999999997</v>
      </c>
      <c r="AI158" s="181">
        <v>39.502649816551148</v>
      </c>
      <c r="AJ158" s="149">
        <v>-13.62948006057546</v>
      </c>
      <c r="AK158" s="236">
        <v>1.287223172403809</v>
      </c>
      <c r="AL158" s="226">
        <v>3.7037037037036984</v>
      </c>
      <c r="AM158" s="227">
        <v>8.370676266182711</v>
      </c>
      <c r="AN158" s="227">
        <v>9.2388464140373152</v>
      </c>
      <c r="AO158" s="229">
        <v>7.1773462536293122</v>
      </c>
      <c r="AP158" s="217"/>
      <c r="AQ158" s="193">
        <v>0.56000000000000005</v>
      </c>
      <c r="AR158" s="193">
        <v>0.54</v>
      </c>
      <c r="AS158" s="428">
        <v>0.5</v>
      </c>
      <c r="AT158" s="428">
        <v>0.44</v>
      </c>
      <c r="AU158" s="428">
        <v>0.38</v>
      </c>
      <c r="AV158" s="428">
        <v>0.36</v>
      </c>
      <c r="AW158" s="428">
        <v>0.33500000000000002</v>
      </c>
      <c r="AX158" s="428">
        <v>0.32</v>
      </c>
      <c r="AY158" s="428">
        <v>0.3</v>
      </c>
      <c r="AZ158" s="428">
        <v>0.29499999999999998</v>
      </c>
      <c r="BA158" s="428">
        <v>0.28000000000000003</v>
      </c>
      <c r="BB158" s="92">
        <v>0.24</v>
      </c>
      <c r="BC158" s="204">
        <v>3.7037037037036984</v>
      </c>
      <c r="BD158" s="445">
        <v>8.0000000000000071</v>
      </c>
      <c r="BE158" s="445">
        <v>13.636363636363649</v>
      </c>
      <c r="BF158" s="445">
        <v>15.789473684210527</v>
      </c>
      <c r="BG158" s="445">
        <v>5.5555555555555562</v>
      </c>
      <c r="BH158" s="445">
        <v>7.4626865671641776</v>
      </c>
      <c r="BI158" s="445">
        <v>4.6875</v>
      </c>
      <c r="BJ158" s="445">
        <v>6.6666666666666652</v>
      </c>
      <c r="BK158" s="445">
        <v>1.6949152542372841</v>
      </c>
      <c r="BL158" s="445">
        <v>5.3571428571428372</v>
      </c>
      <c r="BM158" s="165">
        <v>16.666666666666671</v>
      </c>
      <c r="BN158" s="312">
        <v>8.1109704174282786</v>
      </c>
      <c r="BO158" s="312">
        <v>4.7828438235928683</v>
      </c>
    </row>
    <row r="159" spans="1:67">
      <c r="A159" s="20" t="s">
        <v>290</v>
      </c>
      <c r="B159" s="21" t="s">
        <v>291</v>
      </c>
      <c r="C159" s="21" t="s">
        <v>151</v>
      </c>
      <c r="D159" s="21" t="s">
        <v>778</v>
      </c>
      <c r="E159" s="101">
        <v>47</v>
      </c>
      <c r="F159" s="104">
        <v>17</v>
      </c>
      <c r="G159" s="39" t="s">
        <v>660</v>
      </c>
      <c r="H159" s="40" t="s">
        <v>660</v>
      </c>
      <c r="I159" s="132">
        <v>51.03</v>
      </c>
      <c r="J159" s="294">
        <f>(S159/I159)*100</f>
        <v>0.82304526748971185</v>
      </c>
      <c r="K159" s="366">
        <v>9.5000000000000001E-2</v>
      </c>
      <c r="L159" s="366">
        <v>0.105</v>
      </c>
      <c r="M159" s="202">
        <f>((L159/K159)-1)*100</f>
        <v>10.526315789473673</v>
      </c>
      <c r="N159" s="320">
        <v>40417</v>
      </c>
      <c r="O159" s="320">
        <v>40421</v>
      </c>
      <c r="P159" s="329">
        <v>40435</v>
      </c>
      <c r="Q159" s="26" t="s">
        <v>229</v>
      </c>
      <c r="R159" s="178"/>
      <c r="S159" s="211">
        <f>L159*4</f>
        <v>0.42</v>
      </c>
      <c r="T159" s="214">
        <f>S159/X159*100</f>
        <v>13.084112149532709</v>
      </c>
      <c r="U159" s="332">
        <f>(I159/SQRT(22.5*X159*(I159/AA159))-1)*100</f>
        <v>99.445024397725575</v>
      </c>
      <c r="V159" s="22">
        <f>I159/X159</f>
        <v>15.897196261682243</v>
      </c>
      <c r="W159" s="333">
        <v>10</v>
      </c>
      <c r="X159" s="353">
        <v>3.21</v>
      </c>
      <c r="Y159" s="131">
        <v>1.2</v>
      </c>
      <c r="Z159" s="353">
        <v>3.02</v>
      </c>
      <c r="AA159" s="353">
        <v>5.63</v>
      </c>
      <c r="AB159" s="131">
        <v>3.4</v>
      </c>
      <c r="AC159" s="353">
        <v>3.76</v>
      </c>
      <c r="AD159" s="335">
        <f>(AC159/AB159-1)*100</f>
        <v>10.588235294117654</v>
      </c>
      <c r="AE159" s="335">
        <f>(I159/AB159)/Y159</f>
        <v>12.507352941176471</v>
      </c>
      <c r="AF159" s="354">
        <v>3480</v>
      </c>
      <c r="AG159" s="353">
        <v>30.68</v>
      </c>
      <c r="AH159" s="353">
        <v>59.42</v>
      </c>
      <c r="AI159" s="355">
        <f>((I159-AG159)/AG159)*100</f>
        <v>66.329856584093889</v>
      </c>
      <c r="AJ159" s="356">
        <f>((I159-AH159)/AH159)*100</f>
        <v>-14.119824974755977</v>
      </c>
      <c r="AK159" s="357">
        <f>AN159/AO159</f>
        <v>0.93621389396207877</v>
      </c>
      <c r="AL159" s="339">
        <f>((AQ159/AR159)^(1/1)-1)*100</f>
        <v>5.7627118644067776</v>
      </c>
      <c r="AM159" s="437">
        <f>((AQ159/AT159)^(1/3)-1)*100</f>
        <v>3.6729653706913057</v>
      </c>
      <c r="AN159" s="437">
        <f>((AQ159/AV159)^(1/5)-1)*100</f>
        <v>3.8740291254288683</v>
      </c>
      <c r="AO159" s="335">
        <f>((AQ159/BA159)^(1/10)-1)*100</f>
        <v>4.1379743992410623</v>
      </c>
      <c r="AP159" s="358"/>
      <c r="AQ159" s="359">
        <v>0.39</v>
      </c>
      <c r="AR159" s="359">
        <v>0.36875000000000002</v>
      </c>
      <c r="AS159" s="427">
        <v>0.36499999999999999</v>
      </c>
      <c r="AT159" s="427">
        <v>0.35</v>
      </c>
      <c r="AU159" s="427">
        <v>0.33500000000000002</v>
      </c>
      <c r="AV159" s="427">
        <v>0.32250000000000001</v>
      </c>
      <c r="AW159" s="427">
        <v>0.3125</v>
      </c>
      <c r="AX159" s="427">
        <v>0.30249999999999999</v>
      </c>
      <c r="AY159" s="427">
        <v>0.28499999999999998</v>
      </c>
      <c r="AZ159" s="427">
        <v>0.28000000000000003</v>
      </c>
      <c r="BA159" s="427">
        <v>0.26</v>
      </c>
      <c r="BB159" s="366">
        <v>0.24</v>
      </c>
      <c r="BC159" s="363">
        <f t="shared" ref="BC159:BM162" si="51">((AQ159/AR159)-1)*100</f>
        <v>5.7627118644067776</v>
      </c>
      <c r="BD159" s="364">
        <f t="shared" si="51"/>
        <v>1.0273972602739878</v>
      </c>
      <c r="BE159" s="364">
        <f t="shared" si="51"/>
        <v>4.2857142857142927</v>
      </c>
      <c r="BF159" s="364">
        <f t="shared" si="51"/>
        <v>4.4776119402984982</v>
      </c>
      <c r="BG159" s="364">
        <f t="shared" si="51"/>
        <v>3.8759689922480689</v>
      </c>
      <c r="BH159" s="364">
        <f t="shared" si="51"/>
        <v>3.2000000000000028</v>
      </c>
      <c r="BI159" s="364">
        <f t="shared" si="51"/>
        <v>3.3057851239669533</v>
      </c>
      <c r="BJ159" s="364">
        <f t="shared" si="51"/>
        <v>6.1403508771929793</v>
      </c>
      <c r="BK159" s="364">
        <f t="shared" si="51"/>
        <v>1.7857142857142572</v>
      </c>
      <c r="BL159" s="364">
        <f t="shared" si="51"/>
        <v>7.6923076923077094</v>
      </c>
      <c r="BM159" s="365">
        <f t="shared" si="51"/>
        <v>8.3333333333333481</v>
      </c>
      <c r="BN159" s="349">
        <f>AVERAGE(BC159:BM159)</f>
        <v>4.5351723323142608</v>
      </c>
      <c r="BO159" s="349">
        <f>SQRT(AVERAGE((BC159-$BN159)^2,(BD159-$BN159)^2,(BE159-$BN159)^2,(BF159-$BN159)^2,(BG159-$BN159)^2,(BH159-$BN159)^2,(BI159-$BN159)^2,(BJ159-$BN159)^2,(BK159-$BN159)^2,(BL159-$BN159)^2,(BM159-$BN159)^2))</f>
        <v>2.1770529969148491</v>
      </c>
    </row>
    <row r="160" spans="1:67">
      <c r="A160" s="29" t="s">
        <v>541</v>
      </c>
      <c r="B160" s="31" t="s">
        <v>542</v>
      </c>
      <c r="C160" s="31" t="s">
        <v>151</v>
      </c>
      <c r="D160" s="31" t="s">
        <v>778</v>
      </c>
      <c r="E160" s="102">
        <v>55</v>
      </c>
      <c r="F160" s="104">
        <v>3</v>
      </c>
      <c r="G160" s="41" t="s">
        <v>796</v>
      </c>
      <c r="H160" s="43" t="s">
        <v>660</v>
      </c>
      <c r="I160" s="134">
        <v>60.47</v>
      </c>
      <c r="J160" s="294">
        <f>(S160/I160)*100</f>
        <v>1.8190838432280472</v>
      </c>
      <c r="K160" s="398">
        <v>0.26</v>
      </c>
      <c r="L160" s="398">
        <v>0.27500000000000002</v>
      </c>
      <c r="M160" s="169">
        <f>((L160/K160)-1)*100</f>
        <v>5.7692307692307709</v>
      </c>
      <c r="N160" s="322">
        <v>40417</v>
      </c>
      <c r="O160" s="322">
        <v>40421</v>
      </c>
      <c r="P160" s="328">
        <v>40436</v>
      </c>
      <c r="Q160" s="45" t="s">
        <v>8</v>
      </c>
      <c r="R160" s="31"/>
      <c r="S160" s="171">
        <f>L160*4</f>
        <v>1.1000000000000001</v>
      </c>
      <c r="T160" s="214">
        <f>S160/X160*100</f>
        <v>24.070021881838073</v>
      </c>
      <c r="U160" s="332">
        <f>(I160/SQRT(22.5*X160*(I160/AA160))-1)*100</f>
        <v>16.048188721406099</v>
      </c>
      <c r="V160" s="32">
        <f>I160/X160</f>
        <v>13.23194748358862</v>
      </c>
      <c r="W160" s="369">
        <v>12</v>
      </c>
      <c r="X160" s="125">
        <v>4.57</v>
      </c>
      <c r="Y160" s="133">
        <v>1.05</v>
      </c>
      <c r="Z160" s="125">
        <v>1.43</v>
      </c>
      <c r="AA160" s="125">
        <v>2.29</v>
      </c>
      <c r="AB160" s="133">
        <v>4.58</v>
      </c>
      <c r="AC160" s="125">
        <v>5.27</v>
      </c>
      <c r="AD160" s="370">
        <f>(AC160/AB160-1)*100</f>
        <v>15.0655021834061</v>
      </c>
      <c r="AE160" s="335">
        <f>(I160/AB160)/Y160</f>
        <v>12.574339779579953</v>
      </c>
      <c r="AF160" s="371">
        <v>11250</v>
      </c>
      <c r="AG160" s="125">
        <v>43.23</v>
      </c>
      <c r="AH160" s="125">
        <v>70.150000000000006</v>
      </c>
      <c r="AI160" s="372">
        <f>((I160-AG160)/AG160)*100</f>
        <v>39.879713162155916</v>
      </c>
      <c r="AJ160" s="373">
        <f>((I160-AH160)/AH160)*100</f>
        <v>-13.799002138275132</v>
      </c>
      <c r="AK160" s="374">
        <f>AN160/AO160</f>
        <v>1.2155991876932613</v>
      </c>
      <c r="AL160" s="339">
        <f>((AQ160/AR160)^(1/1)-1)*100</f>
        <v>4.9019607843137303</v>
      </c>
      <c r="AM160" s="437">
        <f>((AQ160/AT160)^(1/3)-1)*100</f>
        <v>11.591474856823325</v>
      </c>
      <c r="AN160" s="437">
        <f>((AQ160/AV160)^(1/5)-1)*100</f>
        <v>10.14580680445134</v>
      </c>
      <c r="AO160" s="335">
        <f>((AQ160/BA160)^(1/10)-1)*100</f>
        <v>8.3463422048711386</v>
      </c>
      <c r="AP160" s="375"/>
      <c r="AQ160" s="376">
        <v>1.07</v>
      </c>
      <c r="AR160" s="376">
        <v>1.02</v>
      </c>
      <c r="AS160" s="378">
        <v>0.9</v>
      </c>
      <c r="AT160" s="378">
        <v>0.77</v>
      </c>
      <c r="AU160" s="378">
        <v>0.71</v>
      </c>
      <c r="AV160" s="378">
        <v>0.66</v>
      </c>
      <c r="AW160" s="378">
        <v>0.61</v>
      </c>
      <c r="AX160" s="378">
        <v>0.56999999999999995</v>
      </c>
      <c r="AY160" s="377">
        <v>0.54</v>
      </c>
      <c r="AZ160" s="378">
        <v>0.52</v>
      </c>
      <c r="BA160" s="378">
        <v>0.48</v>
      </c>
      <c r="BB160" s="398">
        <v>0.44</v>
      </c>
      <c r="BC160" s="363">
        <f t="shared" si="51"/>
        <v>4.9019607843137303</v>
      </c>
      <c r="BD160" s="364">
        <f t="shared" si="51"/>
        <v>13.33333333333333</v>
      </c>
      <c r="BE160" s="364">
        <f t="shared" si="51"/>
        <v>16.883116883116877</v>
      </c>
      <c r="BF160" s="364">
        <f t="shared" si="51"/>
        <v>8.4507042253521227</v>
      </c>
      <c r="BG160" s="364">
        <f t="shared" si="51"/>
        <v>7.575757575757569</v>
      </c>
      <c r="BH160" s="364">
        <f t="shared" si="51"/>
        <v>8.196721311475418</v>
      </c>
      <c r="BI160" s="364">
        <f t="shared" si="51"/>
        <v>7.0175438596491224</v>
      </c>
      <c r="BJ160" s="364">
        <f t="shared" si="51"/>
        <v>5.5555555555555358</v>
      </c>
      <c r="BK160" s="364">
        <f t="shared" si="51"/>
        <v>3.8461538461538547</v>
      </c>
      <c r="BL160" s="364">
        <f t="shared" si="51"/>
        <v>8.3333333333333481</v>
      </c>
      <c r="BM160" s="365">
        <f t="shared" si="51"/>
        <v>9.0909090909090828</v>
      </c>
      <c r="BN160" s="349">
        <f>AVERAGE(BC160:BM160)</f>
        <v>8.4713717999045457</v>
      </c>
      <c r="BO160" s="349">
        <f>SQRT(AVERAGE((BC160-$BN160)^2,(BD160-$BN160)^2,(BE160-$BN160)^2,(BF160-$BN160)^2,(BG160-$BN160)^2,(BH160-$BN160)^2,(BI160-$BN160)^2,(BJ160-$BN160)^2,(BK160-$BN160)^2,(BL160-$BN160)^2,(BM160-$BN160)^2))</f>
        <v>3.5729530365741509</v>
      </c>
    </row>
    <row r="161" spans="1:67">
      <c r="A161" s="20" t="s">
        <v>292</v>
      </c>
      <c r="B161" s="21" t="s">
        <v>293</v>
      </c>
      <c r="C161" s="21" t="s">
        <v>151</v>
      </c>
      <c r="D161" s="21" t="s">
        <v>778</v>
      </c>
      <c r="E161" s="101">
        <v>47</v>
      </c>
      <c r="F161" s="104">
        <v>18</v>
      </c>
      <c r="G161" s="39" t="s">
        <v>660</v>
      </c>
      <c r="H161" s="40" t="s">
        <v>660</v>
      </c>
      <c r="I161" s="132">
        <v>49.8</v>
      </c>
      <c r="J161" s="213">
        <f>(S161/I161)*100</f>
        <v>2.7309236947791171</v>
      </c>
      <c r="K161" s="366">
        <v>0.31</v>
      </c>
      <c r="L161" s="366">
        <v>0.34</v>
      </c>
      <c r="M161" s="166">
        <f>((L161/K161)-1)*100</f>
        <v>9.6774193548387224</v>
      </c>
      <c r="N161" s="320">
        <v>40449</v>
      </c>
      <c r="O161" s="320">
        <v>40451</v>
      </c>
      <c r="P161" s="329">
        <v>40464</v>
      </c>
      <c r="Q161" s="26" t="s">
        <v>442</v>
      </c>
      <c r="R161" s="21"/>
      <c r="S161" s="211">
        <f>L161*4</f>
        <v>1.36</v>
      </c>
      <c r="T161" s="213">
        <f>S161/X161*100</f>
        <v>37.673130193905827</v>
      </c>
      <c r="U161" s="380">
        <f>(I161/SQRT(22.5*X161*(I161/AA161))-1)*100</f>
        <v>21.304086660108922</v>
      </c>
      <c r="V161" s="22">
        <f>I161/X161</f>
        <v>13.795013850415511</v>
      </c>
      <c r="W161" s="333">
        <v>12</v>
      </c>
      <c r="X161" s="353">
        <v>3.61</v>
      </c>
      <c r="Y161" s="131">
        <v>0.97</v>
      </c>
      <c r="Z161" s="124">
        <v>1.51</v>
      </c>
      <c r="AA161" s="353">
        <v>2.4</v>
      </c>
      <c r="AB161" s="131">
        <v>3.82</v>
      </c>
      <c r="AC161" s="124">
        <v>4.4800000000000004</v>
      </c>
      <c r="AD161" s="335">
        <f>(AC161/AB161-1)*100</f>
        <v>17.277486910994778</v>
      </c>
      <c r="AE161" s="381">
        <f>(I161/AB161)/Y161</f>
        <v>13.439844551195554</v>
      </c>
      <c r="AF161" s="354">
        <v>24900</v>
      </c>
      <c r="AG161" s="124">
        <v>40.33</v>
      </c>
      <c r="AH161" s="124">
        <v>59.27</v>
      </c>
      <c r="AI161" s="355">
        <f>((I161-AG161)/AG161)*100</f>
        <v>23.481279444582196</v>
      </c>
      <c r="AJ161" s="356">
        <f>((I161-AH161)/AH161)*100</f>
        <v>-15.977729036612123</v>
      </c>
      <c r="AK161" s="357">
        <f>AN161/AO161</f>
        <v>1.2776385117583502</v>
      </c>
      <c r="AL161" s="382">
        <f>((AQ161/AR161)^(1/1)-1)*100</f>
        <v>2.4193548387096753</v>
      </c>
      <c r="AM161" s="383">
        <f>((AQ161/AT161)^(1/3)-1)*100</f>
        <v>11.751692556898075</v>
      </c>
      <c r="AN161" s="383">
        <f>((AQ161/AV161)^(1/5)-1)*100</f>
        <v>16.769540434426091</v>
      </c>
      <c r="AO161" s="334">
        <f>((AQ161/BA161)^(1/10)-1)*100</f>
        <v>13.125418715930071</v>
      </c>
      <c r="AP161" s="358"/>
      <c r="AQ161" s="359">
        <v>1.27</v>
      </c>
      <c r="AR161" s="384">
        <v>1.24</v>
      </c>
      <c r="AS161" s="427">
        <v>1.1499999999999999</v>
      </c>
      <c r="AT161" s="427">
        <v>0.91</v>
      </c>
      <c r="AU161" s="427">
        <v>0.70499999999999996</v>
      </c>
      <c r="AV161" s="427">
        <v>0.58499999999999996</v>
      </c>
      <c r="AW161" s="427">
        <v>0.5</v>
      </c>
      <c r="AX161" s="427">
        <v>0.46500000000000002</v>
      </c>
      <c r="AY161" s="427">
        <v>0.44500000000000001</v>
      </c>
      <c r="AZ161" s="427">
        <v>0.41</v>
      </c>
      <c r="BA161" s="427">
        <v>0.37</v>
      </c>
      <c r="BB161" s="366">
        <v>0.315</v>
      </c>
      <c r="BC161" s="346">
        <f t="shared" si="51"/>
        <v>2.4193548387096753</v>
      </c>
      <c r="BD161" s="347">
        <f t="shared" si="51"/>
        <v>7.8260869565217384</v>
      </c>
      <c r="BE161" s="347">
        <f t="shared" si="51"/>
        <v>26.373626373626369</v>
      </c>
      <c r="BF161" s="347">
        <f t="shared" si="51"/>
        <v>29.078014184397173</v>
      </c>
      <c r="BG161" s="347">
        <f t="shared" si="51"/>
        <v>20.512820512820507</v>
      </c>
      <c r="BH161" s="347">
        <f t="shared" si="51"/>
        <v>16.999999999999993</v>
      </c>
      <c r="BI161" s="347">
        <f t="shared" si="51"/>
        <v>7.5268817204301008</v>
      </c>
      <c r="BJ161" s="347">
        <f t="shared" si="51"/>
        <v>4.4943820224719211</v>
      </c>
      <c r="BK161" s="347">
        <f t="shared" si="51"/>
        <v>8.5365853658536661</v>
      </c>
      <c r="BL161" s="347">
        <f t="shared" si="51"/>
        <v>10.810810810810811</v>
      </c>
      <c r="BM161" s="348">
        <f t="shared" si="51"/>
        <v>17.460317460317466</v>
      </c>
      <c r="BN161" s="350">
        <f>AVERAGE(BC161:BM161)</f>
        <v>13.821716385996313</v>
      </c>
      <c r="BO161" s="350">
        <f>SQRT(AVERAGE((BC161-$BN161)^2,(BD161-$BN161)^2,(BE161-$BN161)^2,(BF161-$BN161)^2,(BG161-$BN161)^2,(BH161-$BN161)^2,(BI161-$BN161)^2,(BJ161-$BN161)^2,(BK161-$BN161)^2,(BL161-$BN161)^2,(BM161-$BN161)^2))</f>
        <v>8.4638296671796489</v>
      </c>
    </row>
    <row r="162" spans="1:67">
      <c r="A162" s="76" t="s">
        <v>569</v>
      </c>
      <c r="B162" s="447" t="s">
        <v>115</v>
      </c>
      <c r="C162" s="21" t="s">
        <v>151</v>
      </c>
      <c r="D162" s="21" t="s">
        <v>371</v>
      </c>
      <c r="E162" s="101">
        <v>26</v>
      </c>
      <c r="F162" s="104">
        <v>95</v>
      </c>
      <c r="G162" s="59" t="s">
        <v>717</v>
      </c>
      <c r="H162" s="51" t="s">
        <v>717</v>
      </c>
      <c r="I162" s="132">
        <v>90.88</v>
      </c>
      <c r="J162" s="214">
        <f>(S162/I162)*100</f>
        <v>2.34375</v>
      </c>
      <c r="K162" s="92">
        <v>0.52249999999999996</v>
      </c>
      <c r="L162" s="92">
        <v>0.53249999999999997</v>
      </c>
      <c r="M162" s="284">
        <f>((L162/K162)-1)*100</f>
        <v>1.9138755980861344</v>
      </c>
      <c r="N162" s="26">
        <v>40690</v>
      </c>
      <c r="O162" s="26">
        <v>40695</v>
      </c>
      <c r="P162" s="352">
        <v>40709</v>
      </c>
      <c r="Q162" s="26" t="s">
        <v>8</v>
      </c>
      <c r="R162" s="21" t="s">
        <v>370</v>
      </c>
      <c r="S162" s="211">
        <f>L162*4</f>
        <v>2.13</v>
      </c>
      <c r="T162" s="214">
        <f>S162/X162*100</f>
        <v>13.627639155470247</v>
      </c>
      <c r="U162" s="288">
        <f>(I162/SQRT(22.5*X162*(I162/AA162))-1)*100</f>
        <v>-38.156470303260249</v>
      </c>
      <c r="V162" s="22">
        <f>I162/X162</f>
        <v>5.8144593730006395</v>
      </c>
      <c r="W162" s="266">
        <v>12</v>
      </c>
      <c r="X162" s="353">
        <v>15.63</v>
      </c>
      <c r="Y162" s="131">
        <v>0.13</v>
      </c>
      <c r="Z162" s="124">
        <v>0.27</v>
      </c>
      <c r="AA162" s="353">
        <v>1.48</v>
      </c>
      <c r="AB162" s="131">
        <v>13</v>
      </c>
      <c r="AC162" s="124">
        <v>14.4</v>
      </c>
      <c r="AD162" s="229">
        <f>(AC162/AB162-1)*100</f>
        <v>10.769230769230775</v>
      </c>
      <c r="AE162" s="309">
        <f>(I162/AB162)/Y162</f>
        <v>53.77514792899408</v>
      </c>
      <c r="AF162" s="269">
        <v>763</v>
      </c>
      <c r="AG162" s="124">
        <v>75.209999999999994</v>
      </c>
      <c r="AH162" s="124">
        <v>132.69</v>
      </c>
      <c r="AI162" s="181">
        <f>((I162-AG162)/AG162)*100</f>
        <v>20.83499534636352</v>
      </c>
      <c r="AJ162" s="149">
        <f>((I162-AH162)/AH162)*100</f>
        <v>-31.509533499133319</v>
      </c>
      <c r="AK162" s="236">
        <f>AN162/AO162</f>
        <v>0.27551519012596681</v>
      </c>
      <c r="AL162" s="226">
        <f>((AQ162/AR162)^(1/1)-1)*100</f>
        <v>0.846432889963733</v>
      </c>
      <c r="AM162" s="227">
        <f>((AQ162/AT162)^(1/3)-1)*100</f>
        <v>1.7373191973325319</v>
      </c>
      <c r="AN162" s="227">
        <f>((AQ162/AV162)^(1/5)-1)*100</f>
        <v>2.4481976729668231</v>
      </c>
      <c r="AO162" s="229">
        <f>((AQ162/BA162)^(1/10)-1)*100</f>
        <v>8.8858900006474997</v>
      </c>
      <c r="AP162" s="217"/>
      <c r="AQ162" s="193">
        <v>2.085</v>
      </c>
      <c r="AR162" s="193">
        <v>2.0674999999999999</v>
      </c>
      <c r="AS162" s="427">
        <v>2.0449999999999999</v>
      </c>
      <c r="AT162" s="427">
        <v>1.98</v>
      </c>
      <c r="AU162" s="427">
        <v>1.905</v>
      </c>
      <c r="AV162" s="427">
        <v>1.8474999999999999</v>
      </c>
      <c r="AW162" s="427">
        <v>1.675</v>
      </c>
      <c r="AX162" s="427">
        <v>1.26</v>
      </c>
      <c r="AY162" s="427">
        <v>0.97</v>
      </c>
      <c r="AZ162" s="427">
        <v>0.93</v>
      </c>
      <c r="BA162" s="427">
        <v>0.89</v>
      </c>
      <c r="BB162" s="92">
        <v>0.85</v>
      </c>
      <c r="BC162" s="204">
        <f t="shared" si="51"/>
        <v>0.846432889963733</v>
      </c>
      <c r="BD162" s="445">
        <f t="shared" si="51"/>
        <v>1.1002444987775029</v>
      </c>
      <c r="BE162" s="445">
        <f t="shared" si="51"/>
        <v>3.2828282828282873</v>
      </c>
      <c r="BF162" s="445">
        <f t="shared" si="51"/>
        <v>3.937007874015741</v>
      </c>
      <c r="BG162" s="445">
        <f t="shared" si="51"/>
        <v>3.1123139377537301</v>
      </c>
      <c r="BH162" s="445">
        <f t="shared" si="51"/>
        <v>10.298507462686569</v>
      </c>
      <c r="BI162" s="445">
        <f t="shared" si="51"/>
        <v>32.93650793650793</v>
      </c>
      <c r="BJ162" s="445">
        <f t="shared" si="51"/>
        <v>29.896907216494849</v>
      </c>
      <c r="BK162" s="445">
        <f t="shared" si="51"/>
        <v>4.3010752688172005</v>
      </c>
      <c r="BL162" s="445">
        <f t="shared" si="51"/>
        <v>4.4943820224719211</v>
      </c>
      <c r="BM162" s="165">
        <f t="shared" si="51"/>
        <v>4.705882352941182</v>
      </c>
      <c r="BN162" s="312">
        <f>AVERAGE(BC162:BM162)</f>
        <v>8.9920081584780593</v>
      </c>
      <c r="BO162" s="312">
        <f>SQRT(AVERAGE((BC162-$BN162)^2,(BD162-$BN162)^2,(BE162-$BN162)^2,(BF162-$BN162)^2,(BG162-$BN162)^2,(BH162-$BN162)^2,(BI162-$BN162)^2,(BJ162-$BN162)^2,(BK162-$BN162)^2,(BL162-$BN162)^2,(BM162-$BN162)^2))</f>
        <v>10.846088856468775</v>
      </c>
    </row>
    <row r="163" spans="1:67">
      <c r="A163" s="20" t="s">
        <v>577</v>
      </c>
      <c r="B163" s="21" t="s">
        <v>578</v>
      </c>
      <c r="C163" s="21" t="s">
        <v>151</v>
      </c>
      <c r="D163" s="21" t="s">
        <v>754</v>
      </c>
      <c r="E163" s="101">
        <v>10</v>
      </c>
      <c r="F163" s="104">
        <v>247</v>
      </c>
      <c r="G163" s="39" t="s">
        <v>660</v>
      </c>
      <c r="H163" s="40" t="s">
        <v>660</v>
      </c>
      <c r="I163" s="156">
        <v>75.7</v>
      </c>
      <c r="J163" s="214">
        <v>2.2721268163804491</v>
      </c>
      <c r="K163" s="366">
        <v>0.4</v>
      </c>
      <c r="L163" s="366">
        <v>0.43</v>
      </c>
      <c r="M163" s="22">
        <v>7.4999999999999956</v>
      </c>
      <c r="N163" s="26">
        <v>40758</v>
      </c>
      <c r="O163" s="26">
        <v>40760</v>
      </c>
      <c r="P163" s="352">
        <v>40796</v>
      </c>
      <c r="Q163" s="26" t="s">
        <v>247</v>
      </c>
      <c r="R163" s="94" t="s">
        <v>137</v>
      </c>
      <c r="S163" s="211">
        <v>1.72</v>
      </c>
      <c r="T163" s="214">
        <v>40.66193853427896</v>
      </c>
      <c r="U163" s="288">
        <v>42.415279724940945</v>
      </c>
      <c r="V163" s="22">
        <v>17.895981087470453</v>
      </c>
      <c r="W163" s="333">
        <v>12</v>
      </c>
      <c r="X163" s="353">
        <v>4.2300000000000004</v>
      </c>
      <c r="Y163" s="131">
        <v>1.05</v>
      </c>
      <c r="Z163" s="124">
        <v>2.73</v>
      </c>
      <c r="AA163" s="353">
        <v>2.5499999999999998</v>
      </c>
      <c r="AB163" s="131">
        <v>4.91</v>
      </c>
      <c r="AC163" s="124">
        <v>5.67</v>
      </c>
      <c r="AD163" s="335">
        <v>15.4786150712831</v>
      </c>
      <c r="AE163" s="386">
        <v>14.68334788090389</v>
      </c>
      <c r="AF163" s="354">
        <v>26740</v>
      </c>
      <c r="AG163" s="124">
        <v>51.53</v>
      </c>
      <c r="AH163" s="124">
        <v>78.400000000000006</v>
      </c>
      <c r="AI163" s="355">
        <v>46.904715699592465</v>
      </c>
      <c r="AJ163" s="356">
        <v>-3.4438775510204116</v>
      </c>
      <c r="AK163" s="357">
        <v>4.1477457014227284</v>
      </c>
      <c r="AL163" s="226">
        <v>2.9411764705882244</v>
      </c>
      <c r="AM163" s="227">
        <v>13.401535265889452</v>
      </c>
      <c r="AN163" s="227">
        <v>23.873200812705758</v>
      </c>
      <c r="AO163" s="229">
        <v>5.7557050338252305</v>
      </c>
      <c r="AP163" s="358"/>
      <c r="AQ163" s="359">
        <v>1.4</v>
      </c>
      <c r="AR163" s="359">
        <v>1.36</v>
      </c>
      <c r="AS163" s="428">
        <v>1.22</v>
      </c>
      <c r="AT163" s="428">
        <v>0.96</v>
      </c>
      <c r="AU163" s="428">
        <v>0.68</v>
      </c>
      <c r="AV163" s="428">
        <v>0.48</v>
      </c>
      <c r="AW163" s="428">
        <v>0.36</v>
      </c>
      <c r="AX163" s="428">
        <v>0.3</v>
      </c>
      <c r="AY163" s="428">
        <v>0.26</v>
      </c>
      <c r="AZ163" s="444">
        <v>0.24</v>
      </c>
      <c r="BA163" s="444">
        <v>0.8</v>
      </c>
      <c r="BB163" s="362">
        <v>0.8</v>
      </c>
      <c r="BC163" s="204">
        <v>2.9411764705882244</v>
      </c>
      <c r="BD163" s="283">
        <v>11.475409836065595</v>
      </c>
      <c r="BE163" s="283">
        <v>27.083333333333318</v>
      </c>
      <c r="BF163" s="283">
        <v>41.176470588235276</v>
      </c>
      <c r="BG163" s="283">
        <v>41.666666666666657</v>
      </c>
      <c r="BH163" s="283">
        <v>33.333333333333329</v>
      </c>
      <c r="BI163" s="283">
        <v>2</v>
      </c>
      <c r="BJ163" s="283">
        <v>15.384615384615369</v>
      </c>
      <c r="BK163" s="283">
        <v>8.3333333333333499</v>
      </c>
      <c r="BL163" s="283">
        <v>0</v>
      </c>
      <c r="BM163" s="165">
        <v>0</v>
      </c>
      <c r="BN163" s="312">
        <v>18.308576267833736</v>
      </c>
      <c r="BO163" s="312">
        <v>14.879680064920571</v>
      </c>
    </row>
    <row r="164" spans="1:67">
      <c r="A164" s="20" t="s">
        <v>254</v>
      </c>
      <c r="B164" s="21" t="s">
        <v>255</v>
      </c>
      <c r="C164" s="21" t="s">
        <v>151</v>
      </c>
      <c r="D164" s="21" t="s">
        <v>754</v>
      </c>
      <c r="E164" s="101">
        <v>15</v>
      </c>
      <c r="F164" s="104">
        <v>174</v>
      </c>
      <c r="G164" s="39" t="s">
        <v>717</v>
      </c>
      <c r="H164" s="40" t="s">
        <v>717</v>
      </c>
      <c r="I164" s="156">
        <v>74.86</v>
      </c>
      <c r="J164" s="294">
        <v>1.7365749398877901</v>
      </c>
      <c r="K164" s="351">
        <v>0.26200000000000001</v>
      </c>
      <c r="L164" s="351">
        <v>0.32500000000000001</v>
      </c>
      <c r="M164" s="22">
        <v>24.045801526717561</v>
      </c>
      <c r="N164" s="26">
        <v>40610</v>
      </c>
      <c r="O164" s="26">
        <v>40612</v>
      </c>
      <c r="P164" s="352">
        <v>40633</v>
      </c>
      <c r="Q164" s="26" t="s">
        <v>10</v>
      </c>
      <c r="R164" s="21" t="s">
        <v>454</v>
      </c>
      <c r="S164" s="211">
        <v>1.3</v>
      </c>
      <c r="T164" s="214">
        <v>25.193798449612402</v>
      </c>
      <c r="U164" s="288">
        <v>34.605238375425358</v>
      </c>
      <c r="V164" s="22">
        <v>14.5077519379845</v>
      </c>
      <c r="W164" s="266">
        <v>12</v>
      </c>
      <c r="X164" s="353">
        <v>5.16</v>
      </c>
      <c r="Y164" s="131">
        <v>1.1000000000000001</v>
      </c>
      <c r="Z164" s="124">
        <v>3.76</v>
      </c>
      <c r="AA164" s="353">
        <v>2.81</v>
      </c>
      <c r="AB164" s="131">
        <v>4.75</v>
      </c>
      <c r="AC164" s="124">
        <v>5.42</v>
      </c>
      <c r="AD164" s="229">
        <v>14.105263157894729</v>
      </c>
      <c r="AE164" s="309">
        <v>14.327272727272728</v>
      </c>
      <c r="AF164" s="269">
        <v>33730</v>
      </c>
      <c r="AG164" s="124">
        <v>57.93</v>
      </c>
      <c r="AH164" s="124">
        <v>81.260000000000005</v>
      </c>
      <c r="AI164" s="181">
        <v>29.224926635594681</v>
      </c>
      <c r="AJ164" s="149">
        <v>-7.8759537287718508</v>
      </c>
      <c r="AK164" s="236">
        <v>1.0391018394393718</v>
      </c>
      <c r="AL164" s="226">
        <v>17.508417508417519</v>
      </c>
      <c r="AM164" s="438">
        <v>10.075924491773611</v>
      </c>
      <c r="AN164" s="438">
        <v>16.831599111286554</v>
      </c>
      <c r="AO164" s="229">
        <v>16.198218954523</v>
      </c>
      <c r="AP164" s="217"/>
      <c r="AQ164" s="193">
        <v>1.0469999999999999</v>
      </c>
      <c r="AR164" s="193">
        <v>0.89100000000000001</v>
      </c>
      <c r="AS164" s="428">
        <v>0.86699999999999999</v>
      </c>
      <c r="AT164" s="428">
        <v>0.78500000000000003</v>
      </c>
      <c r="AU164" s="428">
        <v>0.57499999999999996</v>
      </c>
      <c r="AV164" s="428">
        <v>0.48099999999999998</v>
      </c>
      <c r="AW164" s="428">
        <v>0.36249999999999999</v>
      </c>
      <c r="AX164" s="428">
        <v>0.33335999999999999</v>
      </c>
      <c r="AY164" s="428">
        <v>0.28667999999999999</v>
      </c>
      <c r="AZ164" s="428">
        <v>0.26</v>
      </c>
      <c r="BA164" s="428">
        <v>0.23332</v>
      </c>
      <c r="BB164" s="92">
        <v>0.2</v>
      </c>
      <c r="BC164" s="204">
        <v>17.508417508417519</v>
      </c>
      <c r="BD164" s="364">
        <v>2.7681660899653968</v>
      </c>
      <c r="BE164" s="364">
        <v>10.445859872611461</v>
      </c>
      <c r="BF164" s="364">
        <v>36.521739130434803</v>
      </c>
      <c r="BG164" s="364">
        <v>19.542619542619523</v>
      </c>
      <c r="BH164" s="364">
        <v>32.689655172413801</v>
      </c>
      <c r="BI164" s="364">
        <v>8.7413006959443198</v>
      </c>
      <c r="BJ164" s="364">
        <v>16.282963583089156</v>
      </c>
      <c r="BK164" s="364">
        <v>10.261538461538459</v>
      </c>
      <c r="BL164" s="364">
        <v>11.434939139379411</v>
      </c>
      <c r="BM164" s="165">
        <v>16.659999999999989</v>
      </c>
      <c r="BN164" s="312">
        <v>16.62338174512853</v>
      </c>
      <c r="BO164" s="312">
        <v>9.6443162590787033</v>
      </c>
    </row>
    <row r="165" spans="1:67">
      <c r="A165" s="20" t="s">
        <v>197</v>
      </c>
      <c r="B165" s="21" t="s">
        <v>198</v>
      </c>
      <c r="C165" s="21" t="s">
        <v>151</v>
      </c>
      <c r="D165" s="21" t="s">
        <v>621</v>
      </c>
      <c r="E165" s="101">
        <v>34</v>
      </c>
      <c r="F165" s="104">
        <v>70</v>
      </c>
      <c r="G165" s="39" t="s">
        <v>660</v>
      </c>
      <c r="H165" s="40" t="s">
        <v>660</v>
      </c>
      <c r="I165" s="132">
        <v>43.23</v>
      </c>
      <c r="J165" s="295">
        <f>(S165/I165)*100</f>
        <v>1.5729817256534815</v>
      </c>
      <c r="K165" s="402">
        <v>0.16</v>
      </c>
      <c r="L165" s="366">
        <v>0.17</v>
      </c>
      <c r="M165" s="169">
        <f>((L165/K165)-1)*100</f>
        <v>6.25</v>
      </c>
      <c r="N165" s="320">
        <v>40403</v>
      </c>
      <c r="O165" s="320">
        <v>40407</v>
      </c>
      <c r="P165" s="329">
        <v>40422</v>
      </c>
      <c r="Q165" s="26" t="s">
        <v>7</v>
      </c>
      <c r="R165" s="21"/>
      <c r="S165" s="171">
        <f>L165*4</f>
        <v>0.68</v>
      </c>
      <c r="T165" s="215">
        <f>S165/X165*100</f>
        <v>27.41935483870968</v>
      </c>
      <c r="U165" s="388">
        <f>(I165/SQRT(22.5*X165*(I165/AA165))-1)*100</f>
        <v>23.226341270021077</v>
      </c>
      <c r="V165" s="22">
        <f>I165/X165</f>
        <v>17.431451612903224</v>
      </c>
      <c r="W165" s="369">
        <v>12</v>
      </c>
      <c r="X165" s="353">
        <v>2.48</v>
      </c>
      <c r="Y165" s="131">
        <v>1.1399999999999999</v>
      </c>
      <c r="Z165" s="353">
        <v>1</v>
      </c>
      <c r="AA165" s="353">
        <v>1.96</v>
      </c>
      <c r="AB165" s="131">
        <v>2.95</v>
      </c>
      <c r="AC165" s="353">
        <v>3.63</v>
      </c>
      <c r="AD165" s="335">
        <f>(AC165/AB165-1)*100</f>
        <v>23.050847457627111</v>
      </c>
      <c r="AE165" s="389">
        <f>(I165/AB165)/Y165</f>
        <v>12.854594112399644</v>
      </c>
      <c r="AF165" s="354">
        <v>2640</v>
      </c>
      <c r="AG165" s="353">
        <v>27.97</v>
      </c>
      <c r="AH165" s="353">
        <v>50.6</v>
      </c>
      <c r="AI165" s="355">
        <f>((I165-AG165)/AG165)*100</f>
        <v>54.558455488022872</v>
      </c>
      <c r="AJ165" s="356">
        <f>((I165-AH165)/AH165)*100</f>
        <v>-14.565217391304355</v>
      </c>
      <c r="AK165" s="357">
        <f>AN165/AO165</f>
        <v>1.158627440058013</v>
      </c>
      <c r="AL165" s="390">
        <f>((AQ165/AR165)^(1/1)-1)*100</f>
        <v>4.7619047619047672</v>
      </c>
      <c r="AM165" s="391">
        <f>((AQ165/AT165)^(1/3)-1)*100</f>
        <v>5.6295191645437948</v>
      </c>
      <c r="AN165" s="391">
        <f>((AQ165/AV165)^(1/5)-1)*100</f>
        <v>6.5762756635474373</v>
      </c>
      <c r="AO165" s="370">
        <f>((AQ165/BA165)^(1/10)-1)*100</f>
        <v>5.6759191403391585</v>
      </c>
      <c r="AP165" s="358"/>
      <c r="AQ165" s="359">
        <v>0.66</v>
      </c>
      <c r="AR165" s="359">
        <v>0.63</v>
      </c>
      <c r="AS165" s="427">
        <v>0.6</v>
      </c>
      <c r="AT165" s="427">
        <v>0.56000000000000005</v>
      </c>
      <c r="AU165" s="427">
        <v>0.52</v>
      </c>
      <c r="AV165" s="427">
        <v>0.48</v>
      </c>
      <c r="AW165" s="427">
        <v>0.47</v>
      </c>
      <c r="AX165" s="427">
        <v>0.435</v>
      </c>
      <c r="AY165" s="427">
        <v>0.42499999999999999</v>
      </c>
      <c r="AZ165" s="427">
        <v>0.41499999999999998</v>
      </c>
      <c r="BA165" s="427">
        <v>0.38</v>
      </c>
      <c r="BB165" s="366">
        <v>0.34</v>
      </c>
      <c r="BC165" s="392">
        <f t="shared" ref="BC165:BM166" si="52">((AQ165/AR165)-1)*100</f>
        <v>4.7619047619047672</v>
      </c>
      <c r="BD165" s="393">
        <f t="shared" si="52"/>
        <v>5.0000000000000044</v>
      </c>
      <c r="BE165" s="393">
        <f t="shared" si="52"/>
        <v>7.1428571428571397</v>
      </c>
      <c r="BF165" s="393">
        <f t="shared" si="52"/>
        <v>7.6923076923077094</v>
      </c>
      <c r="BG165" s="393">
        <f t="shared" si="52"/>
        <v>8.3333333333333481</v>
      </c>
      <c r="BH165" s="393">
        <f t="shared" si="52"/>
        <v>2.1276595744680771</v>
      </c>
      <c r="BI165" s="393">
        <f t="shared" si="52"/>
        <v>8.045977011494255</v>
      </c>
      <c r="BJ165" s="393">
        <f t="shared" si="52"/>
        <v>2.3529411764705799</v>
      </c>
      <c r="BK165" s="393">
        <f t="shared" si="52"/>
        <v>2.4096385542168752</v>
      </c>
      <c r="BL165" s="393">
        <f t="shared" si="52"/>
        <v>9.210526315789469</v>
      </c>
      <c r="BM165" s="394">
        <f t="shared" si="52"/>
        <v>11.764705882352944</v>
      </c>
      <c r="BN165" s="395">
        <f>AVERAGE(BC165:BM165)</f>
        <v>6.2583501313813796</v>
      </c>
      <c r="BO165" s="395">
        <f>SQRT(AVERAGE((BC165-$BN165)^2,(BD165-$BN165)^2,(BE165-$BN165)^2,(BF165-$BN165)^2,(BG165-$BN165)^2,(BH165-$BN165)^2,(BI165-$BN165)^2,(BJ165-$BN165)^2,(BK165-$BN165)^2,(BL165-$BN165)^2,(BM165-$BN165)^2))</f>
        <v>3.0200127656873819</v>
      </c>
    </row>
    <row r="166" spans="1:67">
      <c r="A166" s="112" t="s">
        <v>212</v>
      </c>
      <c r="B166" s="11" t="s">
        <v>532</v>
      </c>
      <c r="C166" s="21" t="s">
        <v>151</v>
      </c>
      <c r="D166" s="11" t="s">
        <v>458</v>
      </c>
      <c r="E166" s="100">
        <v>44</v>
      </c>
      <c r="F166" s="104">
        <v>26</v>
      </c>
      <c r="G166" s="37" t="s">
        <v>796</v>
      </c>
      <c r="H166" s="38" t="s">
        <v>796</v>
      </c>
      <c r="I166" s="148">
        <v>65.77</v>
      </c>
      <c r="J166" s="214">
        <f>(S166/I166)*100</f>
        <v>2.4935380872738331</v>
      </c>
      <c r="K166" s="397">
        <v>0.34</v>
      </c>
      <c r="L166" s="397">
        <v>0.41</v>
      </c>
      <c r="M166" s="166">
        <f>((L166/K166)-1)*100</f>
        <v>20.588235294117641</v>
      </c>
      <c r="N166" s="17">
        <v>40602</v>
      </c>
      <c r="O166" s="17">
        <v>40604</v>
      </c>
      <c r="P166" s="16">
        <v>40624</v>
      </c>
      <c r="Q166" s="220" t="s">
        <v>424</v>
      </c>
      <c r="R166" s="11"/>
      <c r="S166" s="211">
        <f>L166*4</f>
        <v>1.64</v>
      </c>
      <c r="T166" s="214">
        <f>S166/X166*100</f>
        <v>45.682451253481894</v>
      </c>
      <c r="U166" s="332">
        <f>(I166/SQRT(22.5*X166*(I166/AA166))-1)*100</f>
        <v>10.145959829349028</v>
      </c>
      <c r="V166" s="13">
        <f>I166/X166</f>
        <v>18.32033426183844</v>
      </c>
      <c r="W166" s="333">
        <v>12</v>
      </c>
      <c r="X166" s="147">
        <v>3.59</v>
      </c>
      <c r="Y166" s="146">
        <v>4.28</v>
      </c>
      <c r="Z166" s="147">
        <v>1.1399999999999999</v>
      </c>
      <c r="AA166" s="147">
        <v>1.49</v>
      </c>
      <c r="AB166" s="146">
        <v>5.28</v>
      </c>
      <c r="AC166" s="147">
        <v>6.08</v>
      </c>
      <c r="AD166" s="334">
        <f>(AC166/AB166-1)*100</f>
        <v>15.151515151515138</v>
      </c>
      <c r="AE166" s="335">
        <f>(I166/AB166)/Y166</f>
        <v>2.9103830359671479</v>
      </c>
      <c r="AF166" s="396">
        <v>11060</v>
      </c>
      <c r="AG166" s="147">
        <v>52.32</v>
      </c>
      <c r="AH166" s="147">
        <v>78.19</v>
      </c>
      <c r="AI166" s="336">
        <f>((I166-AG166)/AG166)*100</f>
        <v>25.707186544342498</v>
      </c>
      <c r="AJ166" s="337">
        <f>((I166-AH166)/AH166)*100</f>
        <v>-15.884384192351966</v>
      </c>
      <c r="AK166" s="338">
        <f>AN166/AO166</f>
        <v>0.8091585821687175</v>
      </c>
      <c r="AL166" s="339">
        <f>((AQ166/AR166)^(1/1)-1)*100</f>
        <v>3.0769230769230882</v>
      </c>
      <c r="AM166" s="437">
        <f>((AQ166/AT166)^(1/3)-1)*100</f>
        <v>3.1767053684250257</v>
      </c>
      <c r="AN166" s="437">
        <f>((AQ166/AV166)^(1/5)-1)*100</f>
        <v>3.2856505786842849</v>
      </c>
      <c r="AO166" s="335">
        <f>((AQ166/BA166)^(1/10)-1)*100</f>
        <v>4.0605768153358035</v>
      </c>
      <c r="AP166" s="341"/>
      <c r="AQ166" s="342">
        <v>1.34</v>
      </c>
      <c r="AR166" s="342">
        <v>1.3</v>
      </c>
      <c r="AS166" s="343">
        <v>1.26</v>
      </c>
      <c r="AT166" s="343">
        <v>1.22</v>
      </c>
      <c r="AU166" s="343">
        <v>1.18</v>
      </c>
      <c r="AV166" s="343">
        <v>1.1399999999999999</v>
      </c>
      <c r="AW166" s="343">
        <v>1.08</v>
      </c>
      <c r="AX166" s="343">
        <v>1.03</v>
      </c>
      <c r="AY166" s="343">
        <v>0.99</v>
      </c>
      <c r="AZ166" s="343">
        <v>0.94</v>
      </c>
      <c r="BA166" s="343">
        <v>0.9</v>
      </c>
      <c r="BB166" s="397">
        <v>0.87</v>
      </c>
      <c r="BC166" s="363">
        <f t="shared" si="52"/>
        <v>3.0769230769230882</v>
      </c>
      <c r="BD166" s="364">
        <f t="shared" si="52"/>
        <v>3.1746031746031855</v>
      </c>
      <c r="BE166" s="364">
        <f t="shared" si="52"/>
        <v>3.2786885245901676</v>
      </c>
      <c r="BF166" s="364">
        <f t="shared" si="52"/>
        <v>3.3898305084745894</v>
      </c>
      <c r="BG166" s="364">
        <f t="shared" si="52"/>
        <v>3.5087719298245723</v>
      </c>
      <c r="BH166" s="364">
        <f t="shared" si="52"/>
        <v>5.5555555555555358</v>
      </c>
      <c r="BI166" s="364">
        <f t="shared" si="52"/>
        <v>4.8543689320388328</v>
      </c>
      <c r="BJ166" s="364">
        <f t="shared" si="52"/>
        <v>4.0404040404040442</v>
      </c>
      <c r="BK166" s="364">
        <f t="shared" si="52"/>
        <v>5.319148936170226</v>
      </c>
      <c r="BL166" s="364">
        <f t="shared" si="52"/>
        <v>4.4444444444444287</v>
      </c>
      <c r="BM166" s="365">
        <f t="shared" si="52"/>
        <v>3.4482758620689724</v>
      </c>
      <c r="BN166" s="349">
        <f>AVERAGE(BC166:BM166)</f>
        <v>4.0082740895543312</v>
      </c>
      <c r="BO166" s="349">
        <f>SQRT(AVERAGE((BC166-$BN166)^2,(BD166-$BN166)^2,(BE166-$BN166)^2,(BF166-$BN166)^2,(BG166-$BN166)^2,(BH166-$BN166)^2,(BI166-$BN166)^2,(BJ166-$BN166)^2,(BK166-$BN166)^2,(BL166-$BN166)^2,(BM166-$BN166)^2))</f>
        <v>0.85599044590757223</v>
      </c>
    </row>
    <row r="167" spans="1:67">
      <c r="A167" s="20" t="s">
        <v>372</v>
      </c>
      <c r="B167" s="21" t="s">
        <v>373</v>
      </c>
      <c r="C167" s="21" t="s">
        <v>151</v>
      </c>
      <c r="D167" s="21" t="s">
        <v>702</v>
      </c>
      <c r="E167" s="101">
        <v>17</v>
      </c>
      <c r="F167" s="104">
        <v>158</v>
      </c>
      <c r="G167" s="39" t="s">
        <v>717</v>
      </c>
      <c r="H167" s="40" t="s">
        <v>717</v>
      </c>
      <c r="I167" s="132">
        <v>47.72</v>
      </c>
      <c r="J167" s="294">
        <v>1.04777870913663</v>
      </c>
      <c r="K167" s="351">
        <v>0.2</v>
      </c>
      <c r="L167" s="351">
        <v>0.25</v>
      </c>
      <c r="M167" s="22">
        <v>25</v>
      </c>
      <c r="N167" s="26">
        <v>40690</v>
      </c>
      <c r="O167" s="26">
        <v>40695</v>
      </c>
      <c r="P167" s="352">
        <v>40709</v>
      </c>
      <c r="Q167" s="26" t="s">
        <v>700</v>
      </c>
      <c r="R167" s="94" t="s">
        <v>706</v>
      </c>
      <c r="S167" s="211">
        <v>0.5</v>
      </c>
      <c r="T167" s="214">
        <v>28.901734104046238</v>
      </c>
      <c r="U167" s="288">
        <v>160.37451412219156</v>
      </c>
      <c r="V167" s="22">
        <v>27.583815028901729</v>
      </c>
      <c r="W167" s="333">
        <v>12</v>
      </c>
      <c r="X167" s="353">
        <v>1.73</v>
      </c>
      <c r="Y167" s="131">
        <v>1.68</v>
      </c>
      <c r="Z167" s="124">
        <v>1.64</v>
      </c>
      <c r="AA167" s="353">
        <v>5.53</v>
      </c>
      <c r="AB167" s="131">
        <v>1.91</v>
      </c>
      <c r="AC167" s="124">
        <v>2.19</v>
      </c>
      <c r="AD167" s="335">
        <v>14.659685863874342</v>
      </c>
      <c r="AE167" s="229">
        <v>14.871603091498381</v>
      </c>
      <c r="AF167" s="354">
        <v>10130</v>
      </c>
      <c r="AG167" s="124">
        <v>39.21</v>
      </c>
      <c r="AH167" s="124">
        <v>57.15</v>
      </c>
      <c r="AI167" s="355">
        <v>21.703647028819169</v>
      </c>
      <c r="AJ167" s="356">
        <v>-16.500437445319324</v>
      </c>
      <c r="AK167" s="357">
        <v>0.78567939360330896</v>
      </c>
      <c r="AL167" s="226">
        <v>5.2631578947368363</v>
      </c>
      <c r="AM167" s="438">
        <v>12.624788044360599</v>
      </c>
      <c r="AN167" s="438">
        <v>21.672868378641152</v>
      </c>
      <c r="AO167" s="229">
        <v>27.584875656779431</v>
      </c>
      <c r="AP167" s="358"/>
      <c r="AQ167" s="359">
        <v>0.4</v>
      </c>
      <c r="AR167" s="359">
        <v>0.38</v>
      </c>
      <c r="AS167" s="428">
        <v>0.32</v>
      </c>
      <c r="AT167" s="428">
        <v>0.28000000000000003</v>
      </c>
      <c r="AU167" s="428">
        <v>0.22</v>
      </c>
      <c r="AV167" s="428">
        <v>0.15</v>
      </c>
      <c r="AW167" s="428">
        <v>0.11</v>
      </c>
      <c r="AX167" s="428">
        <v>0.08</v>
      </c>
      <c r="AY167" s="428">
        <v>0.06</v>
      </c>
      <c r="AZ167" s="428">
        <v>0.05</v>
      </c>
      <c r="BA167" s="428">
        <v>3.5000000000000003E-2</v>
      </c>
      <c r="BB167" s="366">
        <v>1.2500000000000001E-2</v>
      </c>
      <c r="BC167" s="204">
        <v>5.2631578947368363</v>
      </c>
      <c r="BD167" s="283">
        <v>18.75</v>
      </c>
      <c r="BE167" s="283">
        <v>14.285714285714281</v>
      </c>
      <c r="BF167" s="283">
        <v>27.272727272727277</v>
      </c>
      <c r="BG167" s="283">
        <v>46.666666666666664</v>
      </c>
      <c r="BH167" s="283">
        <v>36.363636363636338</v>
      </c>
      <c r="BI167" s="283">
        <v>37.5</v>
      </c>
      <c r="BJ167" s="283">
        <v>33.33333333333335</v>
      </c>
      <c r="BK167" s="283">
        <v>2</v>
      </c>
      <c r="BL167" s="283">
        <v>42.857142857142847</v>
      </c>
      <c r="BM167" s="165">
        <v>180</v>
      </c>
      <c r="BN167" s="312">
        <v>42.026579879450694</v>
      </c>
      <c r="BO167" s="312">
        <v>45.279703127963352</v>
      </c>
    </row>
    <row r="168" spans="1:67">
      <c r="A168" s="20" t="s">
        <v>484</v>
      </c>
      <c r="B168" s="21" t="s">
        <v>485</v>
      </c>
      <c r="C168" s="21" t="s">
        <v>151</v>
      </c>
      <c r="D168" s="21" t="s">
        <v>702</v>
      </c>
      <c r="E168" s="101">
        <v>14</v>
      </c>
      <c r="F168" s="104">
        <v>180</v>
      </c>
      <c r="G168" s="39" t="s">
        <v>717</v>
      </c>
      <c r="H168" s="40" t="s">
        <v>717</v>
      </c>
      <c r="I168" s="156">
        <v>72.31</v>
      </c>
      <c r="J168" s="294">
        <v>1.6042041211450699</v>
      </c>
      <c r="K168" s="351">
        <v>0.25</v>
      </c>
      <c r="L168" s="351">
        <v>0.28999999999999998</v>
      </c>
      <c r="M168" s="22">
        <v>15.999999999999993</v>
      </c>
      <c r="N168" s="26">
        <v>40528</v>
      </c>
      <c r="O168" s="26">
        <v>40532</v>
      </c>
      <c r="P168" s="352">
        <v>40546</v>
      </c>
      <c r="Q168" s="26" t="s">
        <v>11</v>
      </c>
      <c r="R168" s="21"/>
      <c r="S168" s="211">
        <v>1.1599999999999999</v>
      </c>
      <c r="T168" s="214">
        <v>46.4</v>
      </c>
      <c r="U168" s="288">
        <v>245.57775134146331</v>
      </c>
      <c r="V168" s="22">
        <v>28.923999999999999</v>
      </c>
      <c r="W168" s="266">
        <v>12</v>
      </c>
      <c r="X168" s="353">
        <v>2.5</v>
      </c>
      <c r="Y168" s="131">
        <v>1.77</v>
      </c>
      <c r="Z168" s="124">
        <v>1.22</v>
      </c>
      <c r="AA168" s="353">
        <v>9.2900000000000009</v>
      </c>
      <c r="AB168" s="131">
        <v>2.69</v>
      </c>
      <c r="AC168" s="124">
        <v>3.15</v>
      </c>
      <c r="AD168" s="229">
        <v>17.100371747211884</v>
      </c>
      <c r="AE168" s="335">
        <v>15.187028752651587</v>
      </c>
      <c r="AF168" s="269">
        <v>11900</v>
      </c>
      <c r="AG168" s="124">
        <v>63.800000000000004</v>
      </c>
      <c r="AH168" s="124">
        <v>82.61</v>
      </c>
      <c r="AI168" s="181">
        <v>13.338557993730419</v>
      </c>
      <c r="AJ168" s="149">
        <v>-12.4682241859339</v>
      </c>
      <c r="AK168" s="236">
        <v>0.96541100106936395</v>
      </c>
      <c r="AL168" s="226">
        <v>8.3333333333333499</v>
      </c>
      <c r="AM168" s="438">
        <v>13.040381433805567</v>
      </c>
      <c r="AN168" s="438">
        <v>28.227866656891742</v>
      </c>
      <c r="AO168" s="229">
        <v>29.239222078083177</v>
      </c>
      <c r="AP168" s="217"/>
      <c r="AQ168" s="193">
        <v>1.04</v>
      </c>
      <c r="AR168" s="193">
        <v>0.96</v>
      </c>
      <c r="AS168" s="427">
        <v>0.88</v>
      </c>
      <c r="AT168" s="427">
        <v>0.72</v>
      </c>
      <c r="AU168" s="427">
        <v>0.52</v>
      </c>
      <c r="AV168" s="427">
        <v>0.3</v>
      </c>
      <c r="AW168" s="427">
        <v>0.24</v>
      </c>
      <c r="AX168" s="427">
        <v>0.16</v>
      </c>
      <c r="AY168" s="427">
        <v>0.12</v>
      </c>
      <c r="AZ168" s="427">
        <v>0.1</v>
      </c>
      <c r="BA168" s="427">
        <v>0.08</v>
      </c>
      <c r="BB168" s="92">
        <v>7.0000000000000007E-2</v>
      </c>
      <c r="BC168" s="204">
        <v>8.3333333333333499</v>
      </c>
      <c r="BD168" s="445">
        <v>9.0909090909090828</v>
      </c>
      <c r="BE168" s="445">
        <v>22.222222222222221</v>
      </c>
      <c r="BF168" s="445">
        <v>38.461538461538453</v>
      </c>
      <c r="BG168" s="445">
        <v>73.333333333333329</v>
      </c>
      <c r="BH168" s="445">
        <v>25</v>
      </c>
      <c r="BI168" s="445">
        <v>50</v>
      </c>
      <c r="BJ168" s="445">
        <v>33.33333333333335</v>
      </c>
      <c r="BK168" s="445">
        <v>2</v>
      </c>
      <c r="BL168" s="445">
        <v>25</v>
      </c>
      <c r="BM168" s="165">
        <v>14.285714285714281</v>
      </c>
      <c r="BN168" s="312">
        <v>29.005489460034919</v>
      </c>
      <c r="BO168" s="312">
        <v>18.374077808472052</v>
      </c>
    </row>
    <row r="169" spans="1:67">
      <c r="A169" s="20" t="s">
        <v>364</v>
      </c>
      <c r="B169" s="21" t="s">
        <v>365</v>
      </c>
      <c r="C169" s="21" t="s">
        <v>151</v>
      </c>
      <c r="D169" s="21" t="s">
        <v>702</v>
      </c>
      <c r="E169" s="101">
        <v>10</v>
      </c>
      <c r="F169" s="104">
        <v>242</v>
      </c>
      <c r="G169" s="39" t="s">
        <v>796</v>
      </c>
      <c r="H169" s="40" t="s">
        <v>796</v>
      </c>
      <c r="I169" s="156">
        <v>86.88</v>
      </c>
      <c r="J169" s="294">
        <v>0.59852670349907899</v>
      </c>
      <c r="K169" s="366">
        <v>0.12</v>
      </c>
      <c r="L169" s="366">
        <v>0.13</v>
      </c>
      <c r="M169" s="22">
        <v>8.3333333333333499</v>
      </c>
      <c r="N169" s="26">
        <v>40709</v>
      </c>
      <c r="O169" s="26">
        <v>40711</v>
      </c>
      <c r="P169" s="352">
        <v>40725</v>
      </c>
      <c r="Q169" s="26" t="s">
        <v>245</v>
      </c>
      <c r="R169" s="21"/>
      <c r="S169" s="211">
        <v>0.52</v>
      </c>
      <c r="T169" s="214">
        <v>11.378555798687092</v>
      </c>
      <c r="U169" s="332">
        <v>24.68650696139845</v>
      </c>
      <c r="V169" s="22">
        <v>19.0109409190372</v>
      </c>
      <c r="W169" s="333">
        <v>5</v>
      </c>
      <c r="X169" s="353">
        <v>4.57</v>
      </c>
      <c r="Y169" s="131">
        <v>0.82</v>
      </c>
      <c r="Z169" s="353">
        <v>0.71</v>
      </c>
      <c r="AA169" s="353">
        <v>1.84</v>
      </c>
      <c r="AB169" s="131">
        <v>6.64</v>
      </c>
      <c r="AC169" s="353">
        <v>7.75</v>
      </c>
      <c r="AD169" s="335">
        <v>16.716867469879528</v>
      </c>
      <c r="AE169" s="335">
        <v>15.956508962679992</v>
      </c>
      <c r="AF169" s="354">
        <v>27630</v>
      </c>
      <c r="AG169" s="353">
        <v>77.25</v>
      </c>
      <c r="AH169" s="353">
        <v>98.66</v>
      </c>
      <c r="AI169" s="355">
        <v>12.466019417475721</v>
      </c>
      <c r="AJ169" s="356">
        <v>-11.93999594567201</v>
      </c>
      <c r="AK169" s="357" t="s">
        <v>664</v>
      </c>
      <c r="AL169" s="339">
        <v>6.8181818181818103</v>
      </c>
      <c r="AM169" s="437">
        <v>6.417017658182588</v>
      </c>
      <c r="AN169" s="437">
        <v>8.6794001831422829</v>
      </c>
      <c r="AO169" s="335" t="s">
        <v>664</v>
      </c>
      <c r="AP169" s="358"/>
      <c r="AQ169" s="359">
        <v>0.47</v>
      </c>
      <c r="AR169" s="384">
        <v>0.44</v>
      </c>
      <c r="AS169" s="428">
        <v>0.43</v>
      </c>
      <c r="AT169" s="428">
        <v>0.39</v>
      </c>
      <c r="AU169" s="428">
        <v>0.35</v>
      </c>
      <c r="AV169" s="428">
        <v>0.31</v>
      </c>
      <c r="AW169" s="428">
        <v>0.27</v>
      </c>
      <c r="AX169" s="428">
        <v>0.21</v>
      </c>
      <c r="AY169" s="428">
        <v>0.15</v>
      </c>
      <c r="AZ169" s="444">
        <v>0</v>
      </c>
      <c r="BA169" s="444">
        <v>0</v>
      </c>
      <c r="BB169" s="362">
        <v>0</v>
      </c>
      <c r="BC169" s="363">
        <v>6.8181818181818103</v>
      </c>
      <c r="BD169" s="445">
        <v>2.3255813953488405</v>
      </c>
      <c r="BE169" s="445">
        <v>10.256410256410243</v>
      </c>
      <c r="BF169" s="445">
        <v>11.428571428571427</v>
      </c>
      <c r="BG169" s="445">
        <v>12.9032258064516</v>
      </c>
      <c r="BH169" s="445">
        <v>14.814814814814811</v>
      </c>
      <c r="BI169" s="445">
        <v>28.57142857142858</v>
      </c>
      <c r="BJ169" s="445">
        <v>40</v>
      </c>
      <c r="BK169" s="445">
        <v>0</v>
      </c>
      <c r="BL169" s="445">
        <v>0</v>
      </c>
      <c r="BM169" s="365">
        <v>0</v>
      </c>
      <c r="BN169" s="349">
        <v>11.556201281018849</v>
      </c>
      <c r="BO169" s="349">
        <v>12.139331135827859</v>
      </c>
    </row>
    <row r="170" spans="1:67">
      <c r="A170" s="29" t="s">
        <v>537</v>
      </c>
      <c r="B170" s="31" t="s">
        <v>538</v>
      </c>
      <c r="C170" s="31" t="s">
        <v>345</v>
      </c>
      <c r="D170" s="31" t="s">
        <v>777</v>
      </c>
      <c r="E170" s="102">
        <v>58</v>
      </c>
      <c r="F170" s="104">
        <v>1</v>
      </c>
      <c r="G170" s="41" t="s">
        <v>660</v>
      </c>
      <c r="H170" s="43" t="s">
        <v>796</v>
      </c>
      <c r="I170" s="134">
        <v>30.24</v>
      </c>
      <c r="J170" s="214">
        <f>(S170/I170)*100</f>
        <v>3.7037037037037042</v>
      </c>
      <c r="K170" s="367">
        <v>0.27</v>
      </c>
      <c r="L170" s="398">
        <v>0.28000000000000003</v>
      </c>
      <c r="M170" s="169">
        <f>((L170/K170)-1)*100</f>
        <v>3.7037037037036979</v>
      </c>
      <c r="N170" s="45">
        <v>40590</v>
      </c>
      <c r="O170" s="45">
        <v>40595</v>
      </c>
      <c r="P170" s="44">
        <v>40609</v>
      </c>
      <c r="Q170" s="276" t="s">
        <v>213</v>
      </c>
      <c r="R170" s="31"/>
      <c r="S170" s="171">
        <f>L170*4</f>
        <v>1.1200000000000001</v>
      </c>
      <c r="T170" s="214">
        <f>S170/X170*100</f>
        <v>-177.7777777777778</v>
      </c>
      <c r="U170" s="332" t="s">
        <v>664</v>
      </c>
      <c r="V170" s="32">
        <f>I170/X170</f>
        <v>-48</v>
      </c>
      <c r="W170" s="369">
        <v>12</v>
      </c>
      <c r="X170" s="125">
        <v>-0.63</v>
      </c>
      <c r="Y170" s="133">
        <v>1.36</v>
      </c>
      <c r="Z170" s="125">
        <v>0.71</v>
      </c>
      <c r="AA170" s="125">
        <v>2.11</v>
      </c>
      <c r="AB170" s="133">
        <v>2.04</v>
      </c>
      <c r="AC170" s="125">
        <v>2.31</v>
      </c>
      <c r="AD170" s="370">
        <f>(AC170/AB170-1)*100</f>
        <v>13.235294117647056</v>
      </c>
      <c r="AE170" s="335">
        <f>(I170/AB170)/Y170</f>
        <v>10.899653979238753</v>
      </c>
      <c r="AF170" s="371">
        <v>1970</v>
      </c>
      <c r="AG170" s="125">
        <v>25</v>
      </c>
      <c r="AH170" s="125">
        <v>37.119999999999997</v>
      </c>
      <c r="AI170" s="372">
        <f>((I170-AG170)/AG170)*100</f>
        <v>20.959999999999994</v>
      </c>
      <c r="AJ170" s="373">
        <f>((I170-AH170)/AH170)*100</f>
        <v>-18.534482758620687</v>
      </c>
      <c r="AK170" s="374">
        <f>AN170/AO170</f>
        <v>0.99227228875283724</v>
      </c>
      <c r="AL170" s="339">
        <f>((AQ170/AR170)^(1/1)-1)*100</f>
        <v>3.8461538461538547</v>
      </c>
      <c r="AM170" s="437">
        <f>((AQ170/AT170)^(1/3)-1)*100</f>
        <v>4.7366391660347285</v>
      </c>
      <c r="AN170" s="437">
        <f>((AQ170/AV170)^(1/5)-1)*100</f>
        <v>5.6627672952967334</v>
      </c>
      <c r="AO170" s="335">
        <f>((AQ170/BA170)^(1/10)-1)*100</f>
        <v>5.7068683258444386</v>
      </c>
      <c r="AP170" s="375"/>
      <c r="AQ170" s="376">
        <v>1.08</v>
      </c>
      <c r="AR170" s="376">
        <v>1.04</v>
      </c>
      <c r="AS170" s="378">
        <v>1</v>
      </c>
      <c r="AT170" s="378">
        <v>0.94</v>
      </c>
      <c r="AU170" s="378">
        <v>0.86</v>
      </c>
      <c r="AV170" s="378">
        <v>0.82</v>
      </c>
      <c r="AW170" s="378">
        <v>0.74</v>
      </c>
      <c r="AX170" s="378">
        <v>0.68</v>
      </c>
      <c r="AY170" s="378">
        <v>0.66</v>
      </c>
      <c r="AZ170" s="378">
        <v>0.64</v>
      </c>
      <c r="BA170" s="378">
        <v>0.62</v>
      </c>
      <c r="BB170" s="398">
        <v>0.6</v>
      </c>
      <c r="BC170" s="363">
        <f t="shared" ref="BC170:BM170" si="53">((AQ170/AR170)-1)*100</f>
        <v>3.8461538461538547</v>
      </c>
      <c r="BD170" s="445">
        <f t="shared" si="53"/>
        <v>4.0000000000000036</v>
      </c>
      <c r="BE170" s="445">
        <f t="shared" si="53"/>
        <v>6.3829787234042534</v>
      </c>
      <c r="BF170" s="445">
        <f t="shared" si="53"/>
        <v>9.302325581395344</v>
      </c>
      <c r="BG170" s="445">
        <f t="shared" si="53"/>
        <v>4.8780487804878092</v>
      </c>
      <c r="BH170" s="445">
        <f t="shared" si="53"/>
        <v>10.810810810810811</v>
      </c>
      <c r="BI170" s="445">
        <f t="shared" si="53"/>
        <v>8.8235294117646959</v>
      </c>
      <c r="BJ170" s="445">
        <f t="shared" si="53"/>
        <v>3.0303030303030276</v>
      </c>
      <c r="BK170" s="445">
        <f t="shared" si="53"/>
        <v>3.125</v>
      </c>
      <c r="BL170" s="445">
        <f t="shared" si="53"/>
        <v>3.2258064516129004</v>
      </c>
      <c r="BM170" s="365">
        <f t="shared" si="53"/>
        <v>3.3333333333333437</v>
      </c>
      <c r="BN170" s="349">
        <f>AVERAGE(BC170:BM170)</f>
        <v>5.5234809062969132</v>
      </c>
      <c r="BO170" s="349">
        <f>SQRT(AVERAGE((BC170-$BN170)^2,(BD170-$BN170)^2,(BE170-$BN170)^2,(BF170-$BN170)^2,(BG170-$BN170)^2,(BH170-$BN170)^2,(BI170-$BN170)^2,(BJ170-$BN170)^2,(BK170-$BN170)^2,(BL170-$BN170)^2,(BM170-$BN170)^2))</f>
        <v>2.7213012407433945</v>
      </c>
    </row>
    <row r="171" spans="1:67">
      <c r="A171" s="10" t="s">
        <v>328</v>
      </c>
      <c r="B171" s="11" t="s">
        <v>329</v>
      </c>
      <c r="C171" s="11" t="s">
        <v>103</v>
      </c>
      <c r="D171" s="11" t="s">
        <v>769</v>
      </c>
      <c r="E171" s="100">
        <v>19</v>
      </c>
      <c r="F171" s="104">
        <v>125</v>
      </c>
      <c r="G171" s="37" t="s">
        <v>717</v>
      </c>
      <c r="H171" s="38" t="s">
        <v>717</v>
      </c>
      <c r="I171" s="148">
        <v>28.95</v>
      </c>
      <c r="J171" s="293">
        <v>1.4507772020725389</v>
      </c>
      <c r="K171" s="400">
        <v>9.5000000000000001E-2</v>
      </c>
      <c r="L171" s="331">
        <v>0.105</v>
      </c>
      <c r="M171" s="13">
        <v>10.526315789473667</v>
      </c>
      <c r="N171" s="17">
        <v>40591</v>
      </c>
      <c r="O171" s="17">
        <v>40596</v>
      </c>
      <c r="P171" s="16">
        <v>40612</v>
      </c>
      <c r="Q171" s="17" t="s">
        <v>247</v>
      </c>
      <c r="R171" s="11" t="s">
        <v>281</v>
      </c>
      <c r="S171" s="211">
        <v>0.42</v>
      </c>
      <c r="T171" s="213">
        <v>27.631578947368425</v>
      </c>
      <c r="U171" s="380">
        <v>58.291314830843426</v>
      </c>
      <c r="V171" s="22">
        <v>19.046052631578945</v>
      </c>
      <c r="W171" s="333">
        <v>6</v>
      </c>
      <c r="X171" s="353">
        <v>1.52</v>
      </c>
      <c r="Y171" s="131">
        <v>1.46</v>
      </c>
      <c r="Z171" s="353">
        <v>2.66</v>
      </c>
      <c r="AA171" s="353">
        <v>2.96</v>
      </c>
      <c r="AB171" s="131">
        <v>1.56</v>
      </c>
      <c r="AC171" s="353">
        <v>1.72</v>
      </c>
      <c r="AD171" s="335">
        <v>10.256410256410243</v>
      </c>
      <c r="AE171" s="381">
        <v>12.710748155953629</v>
      </c>
      <c r="AF171" s="354">
        <v>2500</v>
      </c>
      <c r="AG171" s="353">
        <v>23.34</v>
      </c>
      <c r="AH171" s="353">
        <v>34.17</v>
      </c>
      <c r="AI171" s="355">
        <v>24.03598971722365</v>
      </c>
      <c r="AJ171" s="356">
        <v>-15.27655838454786</v>
      </c>
      <c r="AK171" s="357">
        <v>1.1285924646244501</v>
      </c>
      <c r="AL171" s="382">
        <v>11.76470588235294</v>
      </c>
      <c r="AM171" s="383">
        <v>13.484552524869732</v>
      </c>
      <c r="AN171" s="383">
        <v>16.118714233316208</v>
      </c>
      <c r="AO171" s="334">
        <v>14.282138804355631</v>
      </c>
      <c r="AP171" s="358"/>
      <c r="AQ171" s="359">
        <v>0.38</v>
      </c>
      <c r="AR171" s="359">
        <v>0.34</v>
      </c>
      <c r="AS171" s="428">
        <v>0.3</v>
      </c>
      <c r="AT171" s="428">
        <v>0.26</v>
      </c>
      <c r="AU171" s="428">
        <v>0.22</v>
      </c>
      <c r="AV171" s="428">
        <v>0.18</v>
      </c>
      <c r="AW171" s="428">
        <v>0.16</v>
      </c>
      <c r="AX171" s="444">
        <v>0.14000000000000001</v>
      </c>
      <c r="AY171" s="428">
        <v>0.14000000000000001</v>
      </c>
      <c r="AZ171" s="428">
        <v>0.12</v>
      </c>
      <c r="BA171" s="428">
        <v>0.1</v>
      </c>
      <c r="BB171" s="366">
        <v>0.08</v>
      </c>
      <c r="BC171" s="346">
        <v>11.76470588235294</v>
      </c>
      <c r="BD171" s="347">
        <v>13.33333333333335</v>
      </c>
      <c r="BE171" s="347">
        <v>15.384615384615369</v>
      </c>
      <c r="BF171" s="347">
        <v>18.181818181818187</v>
      </c>
      <c r="BG171" s="347">
        <v>22.222222222222221</v>
      </c>
      <c r="BH171" s="347">
        <v>12.5</v>
      </c>
      <c r="BI171" s="347">
        <v>14.285714285714281</v>
      </c>
      <c r="BJ171" s="347">
        <v>0</v>
      </c>
      <c r="BK171" s="347">
        <v>16.666666666666671</v>
      </c>
      <c r="BL171" s="347">
        <v>2</v>
      </c>
      <c r="BM171" s="348">
        <v>25</v>
      </c>
      <c r="BN171" s="350">
        <v>15.394461450611189</v>
      </c>
      <c r="BO171" s="350">
        <v>6.2776926800165072</v>
      </c>
    </row>
    <row r="172" spans="1:67">
      <c r="A172" s="20" t="s">
        <v>644</v>
      </c>
      <c r="B172" s="21" t="s">
        <v>645</v>
      </c>
      <c r="C172" s="21" t="s">
        <v>345</v>
      </c>
      <c r="D172" s="21" t="s">
        <v>769</v>
      </c>
      <c r="E172" s="101">
        <v>36</v>
      </c>
      <c r="F172" s="104">
        <v>62</v>
      </c>
      <c r="G172" s="59" t="s">
        <v>717</v>
      </c>
      <c r="H172" s="51" t="s">
        <v>717</v>
      </c>
      <c r="I172" s="124">
        <v>51.49</v>
      </c>
      <c r="J172" s="214">
        <f>(S172/I172)*100</f>
        <v>2.7966595455428238</v>
      </c>
      <c r="K172" s="366">
        <v>0.34</v>
      </c>
      <c r="L172" s="366">
        <v>0.36</v>
      </c>
      <c r="M172" s="202">
        <f>((L172/K172)-1)*100</f>
        <v>5.8823529411764497</v>
      </c>
      <c r="N172" s="25">
        <v>40520</v>
      </c>
      <c r="O172" s="26">
        <v>40522</v>
      </c>
      <c r="P172" s="352">
        <v>40544</v>
      </c>
      <c r="Q172" s="26" t="s">
        <v>245</v>
      </c>
      <c r="R172" s="21"/>
      <c r="S172" s="211">
        <f>L172*4</f>
        <v>1.44</v>
      </c>
      <c r="T172" s="214">
        <f>S172/X172*100</f>
        <v>58.775510204081627</v>
      </c>
      <c r="U172" s="332">
        <f>(I172/SQRT(22.5*X172*(I172/AA172))-1)*100</f>
        <v>97.121415903269479</v>
      </c>
      <c r="V172" s="22">
        <f>I172/X172</f>
        <v>21.016326530612243</v>
      </c>
      <c r="W172" s="333">
        <v>6</v>
      </c>
      <c r="X172" s="353">
        <v>2.4500000000000002</v>
      </c>
      <c r="Y172" s="131">
        <v>1.73</v>
      </c>
      <c r="Z172" s="353">
        <v>2.71</v>
      </c>
      <c r="AA172" s="353">
        <v>4.16</v>
      </c>
      <c r="AB172" s="131">
        <v>2.74</v>
      </c>
      <c r="AC172" s="353">
        <v>3.04</v>
      </c>
      <c r="AD172" s="335">
        <f>(AC172/AB172-1)*100</f>
        <v>10.948905109489049</v>
      </c>
      <c r="AE172" s="386">
        <f>(I172/AB172)/Y172</f>
        <v>10.862410868739715</v>
      </c>
      <c r="AF172" s="354">
        <v>25730</v>
      </c>
      <c r="AG172" s="353">
        <v>38.409999999999997</v>
      </c>
      <c r="AH172" s="353">
        <v>55.12</v>
      </c>
      <c r="AI172" s="355">
        <f>((I172-AG172)/AG172)*100</f>
        <v>34.053631866701394</v>
      </c>
      <c r="AJ172" s="356">
        <f>((I172-AH172)/AH172)*100</f>
        <v>-6.5856313497822851</v>
      </c>
      <c r="AK172" s="357">
        <f>AN172/AO172</f>
        <v>1.1702102103315566</v>
      </c>
      <c r="AL172" s="339">
        <f>((AQ172/AR172)^(1/1)-1)*100</f>
        <v>3.0303030303030276</v>
      </c>
      <c r="AM172" s="437">
        <f>((AQ172/AT172)^(1/3)-1)*100</f>
        <v>13.915728978525355</v>
      </c>
      <c r="AN172" s="437">
        <f>((AQ172/AV172)^(1/5)-1)*100</f>
        <v>17.011741694575178</v>
      </c>
      <c r="AO172" s="335">
        <f>((AQ172/BA172)^(1/10)-1)*100</f>
        <v>14.53733828707171</v>
      </c>
      <c r="AP172" s="358"/>
      <c r="AQ172" s="359">
        <v>1.36</v>
      </c>
      <c r="AR172" s="359">
        <v>1.32</v>
      </c>
      <c r="AS172" s="428">
        <v>1.1599999999999999</v>
      </c>
      <c r="AT172" s="428">
        <v>0.92</v>
      </c>
      <c r="AU172" s="428">
        <v>0.74</v>
      </c>
      <c r="AV172" s="428">
        <v>0.62</v>
      </c>
      <c r="AW172" s="428">
        <v>0.56000000000000005</v>
      </c>
      <c r="AX172" s="428">
        <v>0.48</v>
      </c>
      <c r="AY172" s="428">
        <v>0.46</v>
      </c>
      <c r="AZ172" s="428">
        <v>0.41</v>
      </c>
      <c r="BA172" s="428">
        <v>0.35</v>
      </c>
      <c r="BB172" s="366">
        <v>0.30499999999999999</v>
      </c>
      <c r="BC172" s="363">
        <f t="shared" ref="BC172:BM172" si="54">((AQ172/AR172)-1)*100</f>
        <v>3.0303030303030276</v>
      </c>
      <c r="BD172" s="445">
        <f t="shared" si="54"/>
        <v>13.793103448275868</v>
      </c>
      <c r="BE172" s="445">
        <f t="shared" si="54"/>
        <v>26.086956521739111</v>
      </c>
      <c r="BF172" s="445">
        <f t="shared" si="54"/>
        <v>24.324324324324319</v>
      </c>
      <c r="BG172" s="445">
        <f t="shared" si="54"/>
        <v>19.354838709677423</v>
      </c>
      <c r="BH172" s="445">
        <f t="shared" si="54"/>
        <v>10.714285714285698</v>
      </c>
      <c r="BI172" s="445">
        <f t="shared" si="54"/>
        <v>16.666666666666675</v>
      </c>
      <c r="BJ172" s="445">
        <f t="shared" si="54"/>
        <v>4.3478260869565188</v>
      </c>
      <c r="BK172" s="445">
        <f t="shared" si="54"/>
        <v>12.195121951219523</v>
      </c>
      <c r="BL172" s="445">
        <f t="shared" si="54"/>
        <v>17.142857142857149</v>
      </c>
      <c r="BM172" s="365">
        <f t="shared" si="54"/>
        <v>14.754098360655732</v>
      </c>
      <c r="BN172" s="349">
        <f>AVERAGE(BC172:BM172)</f>
        <v>14.764580177905549</v>
      </c>
      <c r="BO172" s="349">
        <f>SQRT(AVERAGE((BC172-$BN172)^2,(BD172-$BN172)^2,(BE172-$BN172)^2,(BF172-$BN172)^2,(BG172-$BN172)^2,(BH172-$BN172)^2,(BI172-$BN172)^2,(BJ172-$BN172)^2,(BK172-$BN172)^2,(BL172-$BN172)^2,(BM172-$BN172)^2))</f>
        <v>6.8760614098420554</v>
      </c>
    </row>
    <row r="173" spans="1:67">
      <c r="A173" s="76" t="s">
        <v>401</v>
      </c>
      <c r="B173" s="21" t="s">
        <v>751</v>
      </c>
      <c r="C173" s="21" t="s">
        <v>3</v>
      </c>
      <c r="D173" s="94" t="s">
        <v>720</v>
      </c>
      <c r="E173" s="101">
        <v>10</v>
      </c>
      <c r="F173" s="104">
        <v>238</v>
      </c>
      <c r="G173" s="39" t="s">
        <v>717</v>
      </c>
      <c r="H173" s="40" t="s">
        <v>717</v>
      </c>
      <c r="I173" s="410">
        <v>33.75</v>
      </c>
      <c r="J173" s="215">
        <v>4.1007407407407399</v>
      </c>
      <c r="K173" s="402">
        <v>0.34499999999999997</v>
      </c>
      <c r="L173" s="366">
        <v>0.34599999999999997</v>
      </c>
      <c r="M173" s="387">
        <v>0.28985507246377401</v>
      </c>
      <c r="N173" s="352">
        <v>40680</v>
      </c>
      <c r="O173" s="26">
        <v>40682</v>
      </c>
      <c r="P173" s="352">
        <v>40696</v>
      </c>
      <c r="Q173" s="26" t="s">
        <v>381</v>
      </c>
      <c r="R173" s="94" t="s">
        <v>137</v>
      </c>
      <c r="S173" s="171">
        <v>1.3839999999999999</v>
      </c>
      <c r="T173" s="215">
        <v>64.3720930232558</v>
      </c>
      <c r="U173" s="388">
        <v>57.154937620822636</v>
      </c>
      <c r="V173" s="22">
        <v>15.697674418604651</v>
      </c>
      <c r="W173" s="369">
        <v>3</v>
      </c>
      <c r="X173" s="353">
        <v>2.15</v>
      </c>
      <c r="Y173" s="131">
        <v>1.59</v>
      </c>
      <c r="Z173" s="353">
        <v>4.34</v>
      </c>
      <c r="AA173" s="353">
        <v>3.54</v>
      </c>
      <c r="AB173" s="131">
        <v>2.11</v>
      </c>
      <c r="AC173" s="353">
        <v>2.29</v>
      </c>
      <c r="AD173" s="335">
        <v>8.5308056872037916</v>
      </c>
      <c r="AE173" s="389">
        <v>10.0599123669856</v>
      </c>
      <c r="AF173" s="354">
        <v>6430</v>
      </c>
      <c r="AG173" s="353">
        <v>27.46</v>
      </c>
      <c r="AH173" s="353">
        <v>41.5</v>
      </c>
      <c r="AI173" s="355">
        <v>22.9060451565914</v>
      </c>
      <c r="AJ173" s="356">
        <v>-18.674698795180724</v>
      </c>
      <c r="AK173" s="357" t="s">
        <v>664</v>
      </c>
      <c r="AL173" s="390">
        <v>0.95799557848195205</v>
      </c>
      <c r="AM173" s="391">
        <v>6.008553594378685</v>
      </c>
      <c r="AN173" s="391">
        <v>24.940031376714447</v>
      </c>
      <c r="AO173" s="370" t="s">
        <v>664</v>
      </c>
      <c r="AP173" s="358" t="s">
        <v>817</v>
      </c>
      <c r="AQ173" s="359">
        <v>1.37</v>
      </c>
      <c r="AR173" s="359">
        <v>1.357</v>
      </c>
      <c r="AS173" s="360">
        <v>1.327</v>
      </c>
      <c r="AT173" s="360">
        <v>1.1499999999999999</v>
      </c>
      <c r="AU173" s="360">
        <v>0.89</v>
      </c>
      <c r="AV173" s="360">
        <v>0.45</v>
      </c>
      <c r="AW173" s="360">
        <v>0.17299999999999999</v>
      </c>
      <c r="AX173" s="360">
        <v>9.8000000000000004E-2</v>
      </c>
      <c r="AY173" s="360">
        <v>0.02</v>
      </c>
      <c r="AZ173" s="361">
        <v>0</v>
      </c>
      <c r="BA173" s="361">
        <v>0</v>
      </c>
      <c r="BB173" s="362">
        <v>0</v>
      </c>
      <c r="BC173" s="392">
        <v>0.95799557848195205</v>
      </c>
      <c r="BD173" s="393">
        <v>2.260738507912575</v>
      </c>
      <c r="BE173" s="393">
        <v>15.39130434782612</v>
      </c>
      <c r="BF173" s="393">
        <v>29.2134831460674</v>
      </c>
      <c r="BG173" s="393">
        <v>97.777777777777771</v>
      </c>
      <c r="BH173" s="393">
        <v>160.11560693641619</v>
      </c>
      <c r="BI173" s="393">
        <v>76.530612244897966</v>
      </c>
      <c r="BJ173" s="393">
        <v>390.00000000000011</v>
      </c>
      <c r="BK173" s="393">
        <v>0</v>
      </c>
      <c r="BL173" s="393">
        <v>0</v>
      </c>
      <c r="BM173" s="394">
        <v>0</v>
      </c>
      <c r="BN173" s="395">
        <v>70.20431986721637</v>
      </c>
      <c r="BO173" s="395">
        <v>112.82958701081269</v>
      </c>
    </row>
    <row r="174" spans="1:67">
      <c r="A174" s="10" t="s">
        <v>330</v>
      </c>
      <c r="B174" s="11" t="s">
        <v>331</v>
      </c>
      <c r="C174" s="21" t="s">
        <v>3</v>
      </c>
      <c r="D174" s="330" t="s">
        <v>720</v>
      </c>
      <c r="E174" s="100">
        <v>19</v>
      </c>
      <c r="F174" s="104">
        <v>124</v>
      </c>
      <c r="G174" s="37" t="s">
        <v>717</v>
      </c>
      <c r="H174" s="38" t="s">
        <v>717</v>
      </c>
      <c r="I174" s="147">
        <v>29.3</v>
      </c>
      <c r="J174" s="214">
        <v>3.2764505119453924</v>
      </c>
      <c r="K174" s="400">
        <v>0.23</v>
      </c>
      <c r="L174" s="331">
        <v>0.24</v>
      </c>
      <c r="M174" s="13">
        <v>4.347826086956518</v>
      </c>
      <c r="N174" s="16">
        <v>40590</v>
      </c>
      <c r="O174" s="17">
        <v>40592</v>
      </c>
      <c r="P174" s="16">
        <v>40604</v>
      </c>
      <c r="Q174" s="17" t="s">
        <v>381</v>
      </c>
      <c r="R174" s="11"/>
      <c r="S174" s="211">
        <v>0.96</v>
      </c>
      <c r="T174" s="214">
        <v>40.677966101694913</v>
      </c>
      <c r="U174" s="332">
        <v>206.8146290066768</v>
      </c>
      <c r="V174" s="13">
        <v>12.415254237288144</v>
      </c>
      <c r="W174" s="333">
        <v>6</v>
      </c>
      <c r="X174" s="147">
        <v>2.36</v>
      </c>
      <c r="Y174" s="146">
        <v>1.43</v>
      </c>
      <c r="Z174" s="147">
        <v>4.5199999999999996</v>
      </c>
      <c r="AA174" s="147">
        <v>17.059999999999999</v>
      </c>
      <c r="AB174" s="146">
        <v>2.1800000000000002</v>
      </c>
      <c r="AC174" s="147">
        <v>2.42</v>
      </c>
      <c r="AD174" s="334">
        <v>11.00917431192658</v>
      </c>
      <c r="AE174" s="335">
        <v>9.3988580227112326</v>
      </c>
      <c r="AF174" s="396">
        <v>6670</v>
      </c>
      <c r="AG174" s="147">
        <v>28.45</v>
      </c>
      <c r="AH174" s="147">
        <v>36.14</v>
      </c>
      <c r="AI174" s="336">
        <v>2.9876977152899875</v>
      </c>
      <c r="AJ174" s="337">
        <v>-18.926397343663524</v>
      </c>
      <c r="AK174" s="338">
        <v>0.76600922748955602</v>
      </c>
      <c r="AL174" s="339">
        <v>4.5454545454545405</v>
      </c>
      <c r="AM174" s="437">
        <v>8.5138345254405454</v>
      </c>
      <c r="AN174" s="437">
        <v>18.126018804310839</v>
      </c>
      <c r="AO174" s="335">
        <v>23.662924875872957</v>
      </c>
      <c r="AP174" s="341"/>
      <c r="AQ174" s="342">
        <v>0.92</v>
      </c>
      <c r="AR174" s="342">
        <v>0.88</v>
      </c>
      <c r="AS174" s="343">
        <v>0.84</v>
      </c>
      <c r="AT174" s="343">
        <v>0.72</v>
      </c>
      <c r="AU174" s="343">
        <v>0.6</v>
      </c>
      <c r="AV174" s="343">
        <v>0.4</v>
      </c>
      <c r="AW174" s="343">
        <v>0.32</v>
      </c>
      <c r="AX174" s="343">
        <v>0.23</v>
      </c>
      <c r="AY174" s="343">
        <v>0.19</v>
      </c>
      <c r="AZ174" s="343">
        <v>0.15</v>
      </c>
      <c r="BA174" s="343">
        <v>0.11</v>
      </c>
      <c r="BB174" s="397">
        <v>7.7499999999999999E-2</v>
      </c>
      <c r="BC174" s="363">
        <v>4.5454545454545405</v>
      </c>
      <c r="BD174" s="364">
        <v>4.7619047619047672</v>
      </c>
      <c r="BE174" s="364">
        <v>16.666666666666671</v>
      </c>
      <c r="BF174" s="364">
        <v>2</v>
      </c>
      <c r="BG174" s="364">
        <v>49.999999999999979</v>
      </c>
      <c r="BH174" s="364">
        <v>25</v>
      </c>
      <c r="BI174" s="364">
        <v>39.130434782608688</v>
      </c>
      <c r="BJ174" s="364">
        <v>21.052631578947363</v>
      </c>
      <c r="BK174" s="364">
        <v>26.666666666666682</v>
      </c>
      <c r="BL174" s="364">
        <v>36.363636363636338</v>
      </c>
      <c r="BM174" s="365">
        <v>41.935483870967751</v>
      </c>
      <c r="BN174" s="349">
        <v>26.011170839713888</v>
      </c>
      <c r="BO174" s="349">
        <v>14.045826845943131</v>
      </c>
    </row>
    <row r="175" spans="1:67">
      <c r="A175" s="76" t="s">
        <v>624</v>
      </c>
      <c r="B175" s="21" t="s">
        <v>623</v>
      </c>
      <c r="C175" s="21" t="s">
        <v>3</v>
      </c>
      <c r="D175" s="94" t="s">
        <v>720</v>
      </c>
      <c r="E175" s="101">
        <v>10</v>
      </c>
      <c r="F175" s="104">
        <v>246</v>
      </c>
      <c r="G175" s="39" t="s">
        <v>717</v>
      </c>
      <c r="H175" s="40" t="s">
        <v>717</v>
      </c>
      <c r="I175" s="410">
        <v>22.96</v>
      </c>
      <c r="J175" s="214">
        <v>3.8327526132404173</v>
      </c>
      <c r="K175" s="366">
        <v>0.21</v>
      </c>
      <c r="L175" s="366">
        <v>0.22</v>
      </c>
      <c r="M175" s="22">
        <v>4.7619047619047672</v>
      </c>
      <c r="N175" s="352">
        <v>40774</v>
      </c>
      <c r="O175" s="26">
        <v>40778</v>
      </c>
      <c r="P175" s="352">
        <v>40792</v>
      </c>
      <c r="Q175" s="26" t="s">
        <v>772</v>
      </c>
      <c r="R175" s="21"/>
      <c r="S175" s="211">
        <v>0.88</v>
      </c>
      <c r="T175" s="214">
        <v>63.309352517985623</v>
      </c>
      <c r="U175" s="332">
        <v>41.049622485129127</v>
      </c>
      <c r="V175" s="22">
        <v>16.517985611510795</v>
      </c>
      <c r="W175" s="333">
        <v>6</v>
      </c>
      <c r="X175" s="353">
        <v>1.39</v>
      </c>
      <c r="Y175" s="131">
        <v>0.87</v>
      </c>
      <c r="Z175" s="353">
        <v>2.77</v>
      </c>
      <c r="AA175" s="353">
        <v>2.71</v>
      </c>
      <c r="AB175" s="131">
        <v>1.79</v>
      </c>
      <c r="AC175" s="353">
        <v>2.0099999999999998</v>
      </c>
      <c r="AD175" s="335">
        <v>12.290502793296069</v>
      </c>
      <c r="AE175" s="335">
        <v>14.743466255698971</v>
      </c>
      <c r="AF175" s="354">
        <v>6780</v>
      </c>
      <c r="AG175" s="353">
        <v>15.67</v>
      </c>
      <c r="AH175" s="353">
        <v>28.44</v>
      </c>
      <c r="AI175" s="355">
        <v>46.522016592214428</v>
      </c>
      <c r="AJ175" s="356">
        <v>-19.268635724331922</v>
      </c>
      <c r="AK175" s="357" t="s">
        <v>664</v>
      </c>
      <c r="AL175" s="339">
        <v>2.4999999999999907</v>
      </c>
      <c r="AM175" s="340">
        <v>6.0507432593240198</v>
      </c>
      <c r="AN175" s="340">
        <v>14.047293799473028</v>
      </c>
      <c r="AO175" s="335" t="s">
        <v>664</v>
      </c>
      <c r="AP175" s="358"/>
      <c r="AQ175" s="359">
        <v>0.82</v>
      </c>
      <c r="AR175" s="384">
        <v>0.8</v>
      </c>
      <c r="AS175" s="360">
        <v>0.77500000000000002</v>
      </c>
      <c r="AT175" s="360">
        <v>0.6875</v>
      </c>
      <c r="AU175" s="360">
        <v>0.5625</v>
      </c>
      <c r="AV175" s="360">
        <v>0.42499999999999999</v>
      </c>
      <c r="AW175" s="360">
        <v>0.34</v>
      </c>
      <c r="AX175" s="360">
        <v>0.22</v>
      </c>
      <c r="AY175" s="360">
        <v>0.02</v>
      </c>
      <c r="AZ175" s="361">
        <v>0</v>
      </c>
      <c r="BA175" s="361">
        <v>0</v>
      </c>
      <c r="BB175" s="362">
        <v>0</v>
      </c>
      <c r="BC175" s="363">
        <v>2.4999999999999907</v>
      </c>
      <c r="BD175" s="364">
        <v>3.2258064516128999</v>
      </c>
      <c r="BE175" s="364">
        <v>12.727272727272716</v>
      </c>
      <c r="BF175" s="364">
        <v>22.222222222222221</v>
      </c>
      <c r="BG175" s="364">
        <v>32.352941176470587</v>
      </c>
      <c r="BH175" s="364">
        <v>24.999999999999979</v>
      </c>
      <c r="BI175" s="364">
        <v>54.545454545454554</v>
      </c>
      <c r="BJ175" s="408">
        <v>1000</v>
      </c>
      <c r="BK175" s="364">
        <v>0</v>
      </c>
      <c r="BL175" s="364">
        <v>0</v>
      </c>
      <c r="BM175" s="365">
        <v>0</v>
      </c>
      <c r="BN175" s="349">
        <v>104.77942701118478</v>
      </c>
      <c r="BO175" s="349">
        <v>283.57352330255236</v>
      </c>
    </row>
    <row r="176" spans="1:67">
      <c r="A176" s="20" t="s">
        <v>360</v>
      </c>
      <c r="B176" s="21" t="s">
        <v>361</v>
      </c>
      <c r="C176" s="21" t="s">
        <v>3</v>
      </c>
      <c r="D176" s="94" t="s">
        <v>720</v>
      </c>
      <c r="E176" s="101">
        <v>16</v>
      </c>
      <c r="F176" s="104">
        <v>169</v>
      </c>
      <c r="G176" s="39" t="s">
        <v>796</v>
      </c>
      <c r="H176" s="40" t="s">
        <v>796</v>
      </c>
      <c r="I176" s="124">
        <v>181.85</v>
      </c>
      <c r="J176" s="294">
        <v>1.6497113005224089</v>
      </c>
      <c r="K176" s="351">
        <v>0.65</v>
      </c>
      <c r="L176" s="351">
        <v>0.75</v>
      </c>
      <c r="M176" s="22">
        <v>15.384615384615369</v>
      </c>
      <c r="N176" s="25">
        <v>40669</v>
      </c>
      <c r="O176" s="26">
        <v>40673</v>
      </c>
      <c r="P176" s="352">
        <v>40704</v>
      </c>
      <c r="Q176" s="26" t="s">
        <v>247</v>
      </c>
      <c r="R176" s="21"/>
      <c r="S176" s="211">
        <v>3</v>
      </c>
      <c r="T176" s="214">
        <v>24.350649350649345</v>
      </c>
      <c r="U176" s="332">
        <v>147.66568928859249</v>
      </c>
      <c r="V176" s="22">
        <v>14.760551948051949</v>
      </c>
      <c r="W176" s="333">
        <v>12</v>
      </c>
      <c r="X176" s="353">
        <v>12.32</v>
      </c>
      <c r="Y176" s="131">
        <v>1.1499999999999999</v>
      </c>
      <c r="Z176" s="353">
        <v>2.0699999999999998</v>
      </c>
      <c r="AA176" s="353">
        <v>9.3500000000000014</v>
      </c>
      <c r="AB176" s="131">
        <v>13.34</v>
      </c>
      <c r="AC176" s="353">
        <v>14.82</v>
      </c>
      <c r="AD176" s="335">
        <v>11.094452773613211</v>
      </c>
      <c r="AE176" s="335">
        <v>11.853855680855231</v>
      </c>
      <c r="AF176" s="354">
        <v>216400</v>
      </c>
      <c r="AG176" s="353">
        <v>122.17</v>
      </c>
      <c r="AH176" s="353">
        <v>185.63</v>
      </c>
      <c r="AI176" s="355">
        <v>48.849963166080038</v>
      </c>
      <c r="AJ176" s="356">
        <v>-2.03630878629532</v>
      </c>
      <c r="AK176" s="357">
        <v>1.52249687837659</v>
      </c>
      <c r="AL176" s="339">
        <v>16.279069767441872</v>
      </c>
      <c r="AM176" s="437">
        <v>18.563110149668759</v>
      </c>
      <c r="AN176" s="437">
        <v>26.231888977648392</v>
      </c>
      <c r="AO176" s="335">
        <v>17.229519055315865</v>
      </c>
      <c r="AP176" s="358"/>
      <c r="AQ176" s="359">
        <v>2.5</v>
      </c>
      <c r="AR176" s="359">
        <v>2.15</v>
      </c>
      <c r="AS176" s="427">
        <v>1.9</v>
      </c>
      <c r="AT176" s="427">
        <v>1.5</v>
      </c>
      <c r="AU176" s="427">
        <v>1.1000000000000001</v>
      </c>
      <c r="AV176" s="427">
        <v>0.78</v>
      </c>
      <c r="AW176" s="427">
        <v>0.7</v>
      </c>
      <c r="AX176" s="427">
        <v>0.63</v>
      </c>
      <c r="AY176" s="427">
        <v>0.59</v>
      </c>
      <c r="AZ176" s="427">
        <v>0.55000000000000004</v>
      </c>
      <c r="BA176" s="427">
        <v>0.51</v>
      </c>
      <c r="BB176" s="366">
        <v>0.47</v>
      </c>
      <c r="BC176" s="363">
        <v>16.279069767441872</v>
      </c>
      <c r="BD176" s="445">
        <v>13.157894736842101</v>
      </c>
      <c r="BE176" s="445">
        <v>26.666666666666661</v>
      </c>
      <c r="BF176" s="445">
        <v>36.363636363636338</v>
      </c>
      <c r="BG176" s="445">
        <v>41.025641025641036</v>
      </c>
      <c r="BH176" s="445">
        <v>11.428571428571427</v>
      </c>
      <c r="BI176" s="445">
        <v>11.111111111111088</v>
      </c>
      <c r="BJ176" s="445">
        <v>6.7796610169491576</v>
      </c>
      <c r="BK176" s="445">
        <v>7.2727272727272521</v>
      </c>
      <c r="BL176" s="445">
        <v>7.8431372549019764</v>
      </c>
      <c r="BM176" s="365">
        <v>8.5106382978723527</v>
      </c>
      <c r="BN176" s="349">
        <v>16.948977722032851</v>
      </c>
      <c r="BO176" s="349">
        <v>11.605608171624899</v>
      </c>
    </row>
    <row r="177" spans="1:67">
      <c r="A177" s="20" t="s">
        <v>579</v>
      </c>
      <c r="B177" s="21" t="s">
        <v>580</v>
      </c>
      <c r="C177" s="21" t="s">
        <v>3</v>
      </c>
      <c r="D177" s="94" t="s">
        <v>740</v>
      </c>
      <c r="E177" s="101">
        <v>23</v>
      </c>
      <c r="F177" s="104">
        <v>108</v>
      </c>
      <c r="G177" s="39" t="s">
        <v>717</v>
      </c>
      <c r="H177" s="40" t="s">
        <v>717</v>
      </c>
      <c r="I177" s="410">
        <v>30</v>
      </c>
      <c r="J177" s="294">
        <v>1.6666666666666672</v>
      </c>
      <c r="K177" s="366">
        <v>0.11</v>
      </c>
      <c r="L177" s="366">
        <v>0.125</v>
      </c>
      <c r="M177" s="22">
        <v>13.636363636363649</v>
      </c>
      <c r="N177" s="352">
        <v>40785</v>
      </c>
      <c r="O177" s="26">
        <v>40787</v>
      </c>
      <c r="P177" s="352">
        <v>40812</v>
      </c>
      <c r="Q177" s="26" t="s">
        <v>325</v>
      </c>
      <c r="R177" s="401" t="s">
        <v>770</v>
      </c>
      <c r="S177" s="211">
        <v>0.5</v>
      </c>
      <c r="T177" s="214">
        <v>30.674846625766872</v>
      </c>
      <c r="U177" s="332">
        <v>79.979548940455501</v>
      </c>
      <c r="V177" s="22">
        <v>18.404907975460119</v>
      </c>
      <c r="W177" s="333">
        <v>2</v>
      </c>
      <c r="X177" s="353">
        <v>1.63</v>
      </c>
      <c r="Y177" s="131" t="s">
        <v>717</v>
      </c>
      <c r="Z177" s="353">
        <v>2.68</v>
      </c>
      <c r="AA177" s="353">
        <v>3.96</v>
      </c>
      <c r="AB177" s="131" t="s">
        <v>717</v>
      </c>
      <c r="AC177" s="353" t="s">
        <v>717</v>
      </c>
      <c r="AD177" s="335" t="s">
        <v>664</v>
      </c>
      <c r="AE177" s="335" t="s">
        <v>664</v>
      </c>
      <c r="AF177" s="205">
        <v>438</v>
      </c>
      <c r="AG177" s="353">
        <v>20.02</v>
      </c>
      <c r="AH177" s="353">
        <v>32</v>
      </c>
      <c r="AI177" s="355">
        <v>49.850149850149847</v>
      </c>
      <c r="AJ177" s="356">
        <v>-6.25</v>
      </c>
      <c r="AK177" s="357">
        <v>0.90928127194069797</v>
      </c>
      <c r="AL177" s="339">
        <v>13.88888888888888</v>
      </c>
      <c r="AM177" s="340">
        <v>12.23507977934435</v>
      </c>
      <c r="AN177" s="340">
        <v>14.31755108178514</v>
      </c>
      <c r="AO177" s="335">
        <v>15.746008989305249</v>
      </c>
      <c r="AP177" s="358"/>
      <c r="AQ177" s="359">
        <v>0.41</v>
      </c>
      <c r="AR177" s="359">
        <v>0.36</v>
      </c>
      <c r="AS177" s="360">
        <v>0.33</v>
      </c>
      <c r="AT177" s="360">
        <v>0.28999999999999998</v>
      </c>
      <c r="AU177" s="360">
        <v>0.25</v>
      </c>
      <c r="AV177" s="360">
        <v>0.21</v>
      </c>
      <c r="AW177" s="360">
        <v>0.16</v>
      </c>
      <c r="AX177" s="360">
        <v>0.125</v>
      </c>
      <c r="AY177" s="360">
        <v>0.11</v>
      </c>
      <c r="AZ177" s="360">
        <v>0.1</v>
      </c>
      <c r="BA177" s="360">
        <v>9.5000000000000001E-2</v>
      </c>
      <c r="BB177" s="366">
        <v>7.4999999999999997E-2</v>
      </c>
      <c r="BC177" s="363">
        <v>13.88888888888888</v>
      </c>
      <c r="BD177" s="364">
        <v>9.0909090909090828</v>
      </c>
      <c r="BE177" s="364">
        <v>13.793103448275867</v>
      </c>
      <c r="BF177" s="364">
        <v>15.999999999999993</v>
      </c>
      <c r="BG177" s="364">
        <v>19.047619047619047</v>
      </c>
      <c r="BH177" s="364">
        <v>31.25</v>
      </c>
      <c r="BI177" s="364">
        <v>28</v>
      </c>
      <c r="BJ177" s="364">
        <v>13.636363636363649</v>
      </c>
      <c r="BK177" s="364">
        <v>9.9999999999999876</v>
      </c>
      <c r="BL177" s="364">
        <v>5.2631578947368363</v>
      </c>
      <c r="BM177" s="365">
        <v>26.666666666666682</v>
      </c>
      <c r="BN177" s="349">
        <v>16.966973515769084</v>
      </c>
      <c r="BO177" s="349">
        <v>7.9958632430174283</v>
      </c>
    </row>
    <row r="178" spans="1:67">
      <c r="A178" s="29" t="s">
        <v>251</v>
      </c>
      <c r="B178" s="31" t="s">
        <v>252</v>
      </c>
      <c r="C178" s="31" t="s">
        <v>3</v>
      </c>
      <c r="D178" s="31" t="s">
        <v>740</v>
      </c>
      <c r="E178" s="102">
        <v>14</v>
      </c>
      <c r="F178" s="104">
        <v>178</v>
      </c>
      <c r="G178" s="41" t="s">
        <v>796</v>
      </c>
      <c r="H178" s="43" t="s">
        <v>796</v>
      </c>
      <c r="I178" s="173">
        <v>62.22</v>
      </c>
      <c r="J178" s="294">
        <v>0.90879138540662197</v>
      </c>
      <c r="K178" s="368">
        <v>0.24254999999999999</v>
      </c>
      <c r="L178" s="368">
        <v>0.282725</v>
      </c>
      <c r="M178" s="32">
        <v>16.563595135023718</v>
      </c>
      <c r="N178" s="44">
        <v>40470</v>
      </c>
      <c r="O178" s="45">
        <v>40472</v>
      </c>
      <c r="P178" s="44">
        <v>40478</v>
      </c>
      <c r="Q178" s="45" t="s">
        <v>13</v>
      </c>
      <c r="R178" s="162" t="s">
        <v>253</v>
      </c>
      <c r="S178" s="171">
        <v>0.56545000000000001</v>
      </c>
      <c r="T178" s="214">
        <v>20.788602941176464</v>
      </c>
      <c r="U178" s="332">
        <v>140.51680467970075</v>
      </c>
      <c r="V178" s="32">
        <v>22.875</v>
      </c>
      <c r="W178" s="369">
        <v>3</v>
      </c>
      <c r="X178" s="125">
        <v>2.72</v>
      </c>
      <c r="Y178" s="133">
        <v>1.31</v>
      </c>
      <c r="Z178" s="125">
        <v>5.56</v>
      </c>
      <c r="AA178" s="125">
        <v>5.69</v>
      </c>
      <c r="AB178" s="133">
        <v>2.93</v>
      </c>
      <c r="AC178" s="125">
        <v>3.36</v>
      </c>
      <c r="AD178" s="370">
        <v>14.675767918088733</v>
      </c>
      <c r="AE178" s="335">
        <v>16.210301435531346</v>
      </c>
      <c r="AF178" s="371">
        <v>35550</v>
      </c>
      <c r="AG178" s="125">
        <v>56.730000000000004</v>
      </c>
      <c r="AH178" s="125">
        <v>77.92</v>
      </c>
      <c r="AI178" s="372">
        <v>9.6774193548387153</v>
      </c>
      <c r="AJ178" s="373">
        <v>-20.14887063655031</v>
      </c>
      <c r="AK178" s="374">
        <v>0.82662965464458604</v>
      </c>
      <c r="AL178" s="339">
        <v>16.563595135023718</v>
      </c>
      <c r="AM178" s="437">
        <v>22.314677993841631</v>
      </c>
      <c r="AN178" s="437">
        <v>30.833945260741988</v>
      </c>
      <c r="AO178" s="335">
        <v>37.300797385498136</v>
      </c>
      <c r="AP178" s="440"/>
      <c r="AQ178" s="376">
        <v>0.56545000000000001</v>
      </c>
      <c r="AR178" s="376">
        <v>0.48509999999999998</v>
      </c>
      <c r="AS178" s="378">
        <v>0.38525999999999999</v>
      </c>
      <c r="AT178" s="378">
        <v>0.309</v>
      </c>
      <c r="AU178" s="378">
        <v>0.20480000000000001</v>
      </c>
      <c r="AV178" s="378">
        <v>0.14749999999999999</v>
      </c>
      <c r="AW178" s="378">
        <v>9.7350000000000006E-2</v>
      </c>
      <c r="AX178" s="378">
        <v>7.8E-2</v>
      </c>
      <c r="AY178" s="378">
        <v>6.4250000000000002E-2</v>
      </c>
      <c r="AZ178" s="378">
        <v>3.95E-2</v>
      </c>
      <c r="BA178" s="378">
        <v>2.375E-2</v>
      </c>
      <c r="BB178" s="398">
        <v>4.4999999999999997E-3</v>
      </c>
      <c r="BC178" s="363">
        <v>16.563595135023718</v>
      </c>
      <c r="BD178" s="364">
        <v>25.914966516118984</v>
      </c>
      <c r="BE178" s="364">
        <v>24.679611650485441</v>
      </c>
      <c r="BF178" s="364">
        <v>50.87890625</v>
      </c>
      <c r="BG178" s="364">
        <v>38.847457627118636</v>
      </c>
      <c r="BH178" s="364">
        <v>51.515151515151494</v>
      </c>
      <c r="BI178" s="364">
        <v>24.80769230769231</v>
      </c>
      <c r="BJ178" s="364">
        <v>21.400778210116719</v>
      </c>
      <c r="BK178" s="364">
        <v>62.658227848101276</v>
      </c>
      <c r="BL178" s="364">
        <v>66.315789473684191</v>
      </c>
      <c r="BM178" s="365">
        <v>427.77777777777771</v>
      </c>
      <c r="BN178" s="349">
        <v>73.759995846479143</v>
      </c>
      <c r="BO178" s="349">
        <v>113.1578916872642</v>
      </c>
    </row>
    <row r="179" spans="1:67">
      <c r="A179" s="76" t="s">
        <v>788</v>
      </c>
      <c r="B179" s="21" t="s">
        <v>789</v>
      </c>
      <c r="C179" s="21" t="s">
        <v>100</v>
      </c>
      <c r="D179" s="21" t="s">
        <v>210</v>
      </c>
      <c r="E179" s="101">
        <v>10</v>
      </c>
      <c r="F179" s="104">
        <v>227</v>
      </c>
      <c r="G179" s="39" t="s">
        <v>796</v>
      </c>
      <c r="H179" s="40" t="s">
        <v>796</v>
      </c>
      <c r="I179" s="124">
        <v>73.48</v>
      </c>
      <c r="J179" s="293">
        <v>1.5242242787152969</v>
      </c>
      <c r="K179" s="351">
        <v>0.26500000000000001</v>
      </c>
      <c r="L179" s="351">
        <v>0.28000000000000003</v>
      </c>
      <c r="M179" s="22">
        <v>5.6603773584905648</v>
      </c>
      <c r="N179" s="25">
        <v>40457</v>
      </c>
      <c r="O179" s="26">
        <v>40459</v>
      </c>
      <c r="P179" s="352">
        <v>40480</v>
      </c>
      <c r="Q179" s="26" t="s">
        <v>453</v>
      </c>
      <c r="R179" s="21"/>
      <c r="S179" s="211">
        <v>1.1200000000000001</v>
      </c>
      <c r="T179" s="213">
        <v>39.024390243902445</v>
      </c>
      <c r="U179" s="380">
        <v>95.533874136834299</v>
      </c>
      <c r="V179" s="22">
        <v>25.602787456445988</v>
      </c>
      <c r="W179" s="333">
        <v>8</v>
      </c>
      <c r="X179" s="353">
        <v>2.87</v>
      </c>
      <c r="Y179" s="131">
        <v>1.82</v>
      </c>
      <c r="Z179" s="353">
        <v>3.46</v>
      </c>
      <c r="AA179" s="353">
        <v>3.36</v>
      </c>
      <c r="AB179" s="131">
        <v>2.88</v>
      </c>
      <c r="AC179" s="353">
        <v>3.41</v>
      </c>
      <c r="AD179" s="335">
        <v>18.402777777777782</v>
      </c>
      <c r="AE179" s="381">
        <v>14.018620268620269</v>
      </c>
      <c r="AF179" s="354">
        <v>39290</v>
      </c>
      <c r="AG179" s="353">
        <v>47.07</v>
      </c>
      <c r="AH179" s="353">
        <v>77.09</v>
      </c>
      <c r="AI179" s="355">
        <v>56.107924367962596</v>
      </c>
      <c r="AJ179" s="356">
        <v>-4.6828382410169898</v>
      </c>
      <c r="AK179" s="338" t="s">
        <v>664</v>
      </c>
      <c r="AL179" s="382">
        <v>3.8647342995169036</v>
      </c>
      <c r="AM179" s="383">
        <v>25.030295687080574</v>
      </c>
      <c r="AN179" s="383">
        <v>25.888456698801377</v>
      </c>
      <c r="AO179" s="334" t="s">
        <v>664</v>
      </c>
      <c r="AP179" s="358"/>
      <c r="AQ179" s="342">
        <v>1.075</v>
      </c>
      <c r="AR179" s="342">
        <v>1.0349999999999999</v>
      </c>
      <c r="AS179" s="343">
        <v>0.83</v>
      </c>
      <c r="AT179" s="343">
        <v>0.55000000000000004</v>
      </c>
      <c r="AU179" s="343">
        <v>0.4</v>
      </c>
      <c r="AV179" s="343">
        <v>0.34</v>
      </c>
      <c r="AW179" s="343">
        <v>0.27500000000000002</v>
      </c>
      <c r="AX179" s="343">
        <v>0.25</v>
      </c>
      <c r="AY179" s="344">
        <v>0.24</v>
      </c>
      <c r="AZ179" s="343">
        <v>0.22500000000000001</v>
      </c>
      <c r="BA179" s="344">
        <v>0</v>
      </c>
      <c r="BB179" s="345">
        <v>0</v>
      </c>
      <c r="BC179" s="346">
        <v>3.8647342995169036</v>
      </c>
      <c r="BD179" s="347">
        <v>24.698795180722886</v>
      </c>
      <c r="BE179" s="347">
        <v>50.909090909090878</v>
      </c>
      <c r="BF179" s="347">
        <v>37.5</v>
      </c>
      <c r="BG179" s="347">
        <v>17.647058823529424</v>
      </c>
      <c r="BH179" s="347">
        <v>23.636363636363626</v>
      </c>
      <c r="BI179" s="347">
        <v>10.000000000000011</v>
      </c>
      <c r="BJ179" s="347">
        <v>4.1666666666666741</v>
      </c>
      <c r="BK179" s="347">
        <v>6.6666666666666652</v>
      </c>
      <c r="BL179" s="347">
        <v>0</v>
      </c>
      <c r="BM179" s="348">
        <v>0</v>
      </c>
      <c r="BN179" s="350">
        <v>16.28085238023246</v>
      </c>
      <c r="BO179" s="350">
        <v>15.78009800034723</v>
      </c>
    </row>
    <row r="180" spans="1:67">
      <c r="A180" s="20" t="s">
        <v>535</v>
      </c>
      <c r="B180" s="21" t="s">
        <v>536</v>
      </c>
      <c r="C180" s="21" t="s">
        <v>100</v>
      </c>
      <c r="D180" s="21" t="s">
        <v>218</v>
      </c>
      <c r="E180" s="101">
        <v>42</v>
      </c>
      <c r="F180" s="104">
        <v>32</v>
      </c>
      <c r="G180" s="39" t="s">
        <v>660</v>
      </c>
      <c r="H180" s="40" t="s">
        <v>660</v>
      </c>
      <c r="I180" s="124">
        <v>22.86</v>
      </c>
      <c r="J180" s="294">
        <f>(S180/I180)*100</f>
        <v>1.3123359580052494</v>
      </c>
      <c r="K180" s="92">
        <v>7.0000000000000007E-2</v>
      </c>
      <c r="L180" s="92">
        <v>7.4999999999999997E-2</v>
      </c>
      <c r="M180" s="202">
        <f>((L180/K180)-1)*100</f>
        <v>7.1428571428571397</v>
      </c>
      <c r="N180" s="25">
        <v>40659</v>
      </c>
      <c r="O180" s="26">
        <v>40661</v>
      </c>
      <c r="P180" s="352">
        <v>40675</v>
      </c>
      <c r="Q180" s="81" t="s">
        <v>17</v>
      </c>
      <c r="R180" s="21"/>
      <c r="S180" s="211">
        <f>L180*4</f>
        <v>0.3</v>
      </c>
      <c r="T180" s="214">
        <f>S180/X180*100</f>
        <v>18.518518518518519</v>
      </c>
      <c r="U180" s="288">
        <f>(I180/SQRT(22.5*X180*(I180/AA180))-1)*100</f>
        <v>-1.0873936057506195</v>
      </c>
      <c r="V180" s="22">
        <f>I180/X180</f>
        <v>14.111111111111111</v>
      </c>
      <c r="W180" s="266">
        <v>11</v>
      </c>
      <c r="X180" s="353">
        <v>1.62</v>
      </c>
      <c r="Y180" s="131">
        <v>1</v>
      </c>
      <c r="Z180" s="124">
        <v>0.79</v>
      </c>
      <c r="AA180" s="353">
        <v>1.56</v>
      </c>
      <c r="AB180" s="131">
        <v>1.88</v>
      </c>
      <c r="AC180" s="124">
        <v>2.13</v>
      </c>
      <c r="AD180" s="229">
        <f>(AC180/AB180-1)*100</f>
        <v>13.297872340425542</v>
      </c>
      <c r="AE180" s="309">
        <f>(I180/AB180)/Y180</f>
        <v>12.159574468085106</v>
      </c>
      <c r="AF180" s="269">
        <v>1120</v>
      </c>
      <c r="AG180" s="124">
        <v>18.64</v>
      </c>
      <c r="AH180" s="124">
        <v>25.41</v>
      </c>
      <c r="AI180" s="181">
        <f>((I180-AG180)/AG180)*100</f>
        <v>22.639484978540768</v>
      </c>
      <c r="AJ180" s="149">
        <f>((I180-AH180)/AH180)*100</f>
        <v>-10.03541912632822</v>
      </c>
      <c r="AK180" s="236">
        <f>AN180/AO180</f>
        <v>0.97963463487368263</v>
      </c>
      <c r="AL180" s="226">
        <f>((AQ180/AR180)^(1/1)-1)*100</f>
        <v>2.7777777777777901</v>
      </c>
      <c r="AM180" s="227">
        <f>((AQ180/AT180)^(1/3)-1)*100</f>
        <v>2.7245720609635704</v>
      </c>
      <c r="AN180" s="227">
        <f>((AQ180/AV180)^(1/5)-1)*100</f>
        <v>2.8265214897708724</v>
      </c>
      <c r="AO180" s="229">
        <f>((AQ180/BA180)^(1/10)-1)*100</f>
        <v>2.8852812968738428</v>
      </c>
      <c r="AP180" s="217"/>
      <c r="AQ180" s="193">
        <v>0.27750000000000002</v>
      </c>
      <c r="AR180" s="193">
        <v>0.27</v>
      </c>
      <c r="AS180" s="428">
        <v>0.26250000000000001</v>
      </c>
      <c r="AT180" s="428">
        <v>0.25600000000000001</v>
      </c>
      <c r="AU180" s="428">
        <v>0.24879999999999999</v>
      </c>
      <c r="AV180" s="428">
        <v>0.2414</v>
      </c>
      <c r="AW180" s="428">
        <v>0.2288</v>
      </c>
      <c r="AX180" s="428">
        <v>0.22389999999999999</v>
      </c>
      <c r="AY180" s="428">
        <v>0.21879999999999999</v>
      </c>
      <c r="AZ180" s="428">
        <v>0.21389999999999998</v>
      </c>
      <c r="BA180" s="428">
        <v>0.20879999999999999</v>
      </c>
      <c r="BB180" s="92">
        <v>0.2039</v>
      </c>
      <c r="BC180" s="204">
        <f t="shared" ref="BC180:BM181" si="55">((AQ180/AR180)-1)*100</f>
        <v>2.7777777777777901</v>
      </c>
      <c r="BD180" s="164">
        <f t="shared" si="55"/>
        <v>2.8571428571428692</v>
      </c>
      <c r="BE180" s="164">
        <f t="shared" si="55"/>
        <v>2.5390625</v>
      </c>
      <c r="BF180" s="164">
        <f t="shared" si="55"/>
        <v>2.893890675241173</v>
      </c>
      <c r="BG180" s="164">
        <f t="shared" si="55"/>
        <v>3.0654515327257714</v>
      </c>
      <c r="BH180" s="164">
        <f t="shared" si="55"/>
        <v>5.5069930069929995</v>
      </c>
      <c r="BI180" s="164">
        <f t="shared" si="55"/>
        <v>2.188476998660116</v>
      </c>
      <c r="BJ180" s="164">
        <f t="shared" si="55"/>
        <v>2.3308957952467901</v>
      </c>
      <c r="BK180" s="164">
        <f t="shared" si="55"/>
        <v>2.2907900888265553</v>
      </c>
      <c r="BL180" s="164">
        <f t="shared" si="55"/>
        <v>2.4425287356321768</v>
      </c>
      <c r="BM180" s="165">
        <f t="shared" si="55"/>
        <v>2.4031387935262272</v>
      </c>
      <c r="BN180" s="312">
        <f>AVERAGE(BC180:BM180)</f>
        <v>2.8451044328884056</v>
      </c>
      <c r="BO180" s="312">
        <f>SQRT(AVERAGE((BC180-$BN180)^2,(BD180-$BN180)^2,(BE180-$BN180)^2,(BF180-$BN180)^2,(BG180-$BN180)^2,(BH180-$BN180)^2,(BI180-$BN180)^2,(BJ180-$BN180)^2,(BK180-$BN180)^2,(BL180-$BN180)^2,(BM180-$BN180)^2))</f>
        <v>0.88395590750117914</v>
      </c>
    </row>
    <row r="181" spans="1:67">
      <c r="A181" s="20" t="s">
        <v>633</v>
      </c>
      <c r="B181" s="21" t="s">
        <v>634</v>
      </c>
      <c r="C181" s="21" t="s">
        <v>100</v>
      </c>
      <c r="D181" s="21" t="s">
        <v>218</v>
      </c>
      <c r="E181" s="101">
        <v>37</v>
      </c>
      <c r="F181" s="104">
        <v>58</v>
      </c>
      <c r="G181" s="39" t="s">
        <v>660</v>
      </c>
      <c r="H181" s="40" t="s">
        <v>660</v>
      </c>
      <c r="I181" s="124">
        <v>21.08</v>
      </c>
      <c r="J181" s="214">
        <f>(S181/I181)*100</f>
        <v>3.9848197343453511</v>
      </c>
      <c r="K181" s="92">
        <v>0.20499999999999999</v>
      </c>
      <c r="L181" s="92">
        <v>0.21</v>
      </c>
      <c r="M181" s="202">
        <f>((L181/K181)-1)*100</f>
        <v>2.4390243902439046</v>
      </c>
      <c r="N181" s="25">
        <v>40465</v>
      </c>
      <c r="O181" s="26">
        <v>40469</v>
      </c>
      <c r="P181" s="352">
        <v>40480</v>
      </c>
      <c r="Q181" s="26" t="s">
        <v>6</v>
      </c>
      <c r="R181" s="21"/>
      <c r="S181" s="211">
        <f>L181*4</f>
        <v>0.84</v>
      </c>
      <c r="T181" s="214">
        <f>S181/X181*100</f>
        <v>57.931034482758626</v>
      </c>
      <c r="U181" s="288">
        <f>(I181/SQRT(22.5*X181*(I181/AA181))-1)*100</f>
        <v>22.170410474068134</v>
      </c>
      <c r="V181" s="22">
        <f>I181/X181</f>
        <v>14.537931034482758</v>
      </c>
      <c r="W181" s="266">
        <v>5</v>
      </c>
      <c r="X181" s="353">
        <v>1.45</v>
      </c>
      <c r="Y181" s="131">
        <v>1.31</v>
      </c>
      <c r="Z181" s="124">
        <v>0.83</v>
      </c>
      <c r="AA181" s="353">
        <v>2.31</v>
      </c>
      <c r="AB181" s="131">
        <v>1.45</v>
      </c>
      <c r="AC181" s="124">
        <v>1.66</v>
      </c>
      <c r="AD181" s="229">
        <f>(AC181/AB181-1)*100</f>
        <v>14.482758620689662</v>
      </c>
      <c r="AE181" s="309">
        <f>(I181/AB181)/Y181</f>
        <v>11.097657278231113</v>
      </c>
      <c r="AF181" s="269">
        <v>2750</v>
      </c>
      <c r="AG181" s="124">
        <v>16.07</v>
      </c>
      <c r="AH181" s="124">
        <v>26</v>
      </c>
      <c r="AI181" s="181">
        <f>((I181-AG181)/AG181)*100</f>
        <v>31.176104542626</v>
      </c>
      <c r="AJ181" s="149">
        <f>((I181-AH181)/AH181)*100</f>
        <v>-18.923076923076927</v>
      </c>
      <c r="AK181" s="236">
        <f>AN181/AO181</f>
        <v>1.175709132795379</v>
      </c>
      <c r="AL181" s="226">
        <f>((AQ181/AR181)^(1/1)-1)*100</f>
        <v>2.4844720496894235</v>
      </c>
      <c r="AM181" s="227">
        <f>((AQ181/AT181)^(1/3)-1)*100</f>
        <v>4.8856246288386806</v>
      </c>
      <c r="AN181" s="227">
        <f>((AQ181/AV181)^(1/5)-1)*100</f>
        <v>6.2245311048367169</v>
      </c>
      <c r="AO181" s="229">
        <f>((AQ181/BA181)^(1/10)-1)*100</f>
        <v>5.2942780924370325</v>
      </c>
      <c r="AP181" s="217"/>
      <c r="AQ181" s="193">
        <v>0.82499999999999996</v>
      </c>
      <c r="AR181" s="193">
        <v>0.80500000000000005</v>
      </c>
      <c r="AS181" s="23">
        <v>0.77</v>
      </c>
      <c r="AT181" s="23">
        <v>0.71499999999999997</v>
      </c>
      <c r="AU181" s="23">
        <v>0.65500000000000003</v>
      </c>
      <c r="AV181" s="23">
        <v>0.61</v>
      </c>
      <c r="AW181" s="23">
        <v>0.56999999999999995</v>
      </c>
      <c r="AX181" s="23">
        <v>0.53</v>
      </c>
      <c r="AY181" s="23">
        <v>0.505</v>
      </c>
      <c r="AZ181" s="188">
        <v>0.5</v>
      </c>
      <c r="BA181" s="23">
        <v>0.49249999999999999</v>
      </c>
      <c r="BB181" s="92">
        <v>0.47499999999999998</v>
      </c>
      <c r="BC181" s="204">
        <f t="shared" si="55"/>
        <v>2.4844720496894235</v>
      </c>
      <c r="BD181" s="164">
        <f t="shared" si="55"/>
        <v>4.5454545454545414</v>
      </c>
      <c r="BE181" s="164">
        <f t="shared" si="55"/>
        <v>7.6923076923077094</v>
      </c>
      <c r="BF181" s="164">
        <f t="shared" si="55"/>
        <v>9.1603053435114425</v>
      </c>
      <c r="BG181" s="164">
        <f t="shared" si="55"/>
        <v>7.3770491803278659</v>
      </c>
      <c r="BH181" s="164">
        <f t="shared" si="55"/>
        <v>7.0175438596491224</v>
      </c>
      <c r="BI181" s="164">
        <f t="shared" si="55"/>
        <v>7.5471698113207308</v>
      </c>
      <c r="BJ181" s="164">
        <f t="shared" si="55"/>
        <v>4.9504950495049549</v>
      </c>
      <c r="BK181" s="164">
        <f t="shared" si="55"/>
        <v>1.0000000000000009</v>
      </c>
      <c r="BL181" s="164">
        <f t="shared" si="55"/>
        <v>1.5228426395939021</v>
      </c>
      <c r="BM181" s="165">
        <f t="shared" si="55"/>
        <v>3.6842105263158009</v>
      </c>
      <c r="BN181" s="312">
        <f>AVERAGE(BC181:BM181)</f>
        <v>5.1801682452432267</v>
      </c>
      <c r="BO181" s="312">
        <f>SQRT(AVERAGE((BC181-$BN181)^2,(BD181-$BN181)^2,(BE181-$BN181)^2,(BF181-$BN181)^2,(BG181-$BN181)^2,(BH181-$BN181)^2,(BI181-$BN181)^2,(BJ181-$BN181)^2,(BK181-$BN181)^2,(BL181-$BN181)^2,(BM181-$BN181)^2))</f>
        <v>2.6417518843826731</v>
      </c>
    </row>
    <row r="182" spans="1:67">
      <c r="A182" s="20" t="s">
        <v>630</v>
      </c>
      <c r="B182" s="21" t="s">
        <v>631</v>
      </c>
      <c r="C182" s="21" t="s">
        <v>100</v>
      </c>
      <c r="D182" s="21" t="s">
        <v>218</v>
      </c>
      <c r="E182" s="101">
        <v>17</v>
      </c>
      <c r="F182" s="104">
        <v>154</v>
      </c>
      <c r="G182" s="39" t="s">
        <v>660</v>
      </c>
      <c r="H182" s="40" t="s">
        <v>660</v>
      </c>
      <c r="I182" s="124">
        <v>66.58</v>
      </c>
      <c r="J182" s="294">
        <v>0.99128867527786102</v>
      </c>
      <c r="K182" s="385">
        <v>0.14000000000000001</v>
      </c>
      <c r="L182" s="351">
        <v>0.16500000000000001</v>
      </c>
      <c r="M182" s="22">
        <v>17.857142857142858</v>
      </c>
      <c r="N182" s="25">
        <v>40613</v>
      </c>
      <c r="O182" s="26">
        <v>40617</v>
      </c>
      <c r="P182" s="352">
        <v>40634</v>
      </c>
      <c r="Q182" s="26" t="s">
        <v>245</v>
      </c>
      <c r="R182" s="21"/>
      <c r="S182" s="211">
        <v>0.66</v>
      </c>
      <c r="T182" s="214">
        <v>15.277777777777779</v>
      </c>
      <c r="U182" s="332">
        <v>56.595860017069398</v>
      </c>
      <c r="V182" s="22">
        <v>15.412037037037043</v>
      </c>
      <c r="W182" s="333">
        <v>12</v>
      </c>
      <c r="X182" s="353">
        <v>4.32</v>
      </c>
      <c r="Y182" s="131">
        <v>1.1299999999999999</v>
      </c>
      <c r="Z182" s="353">
        <v>2.35</v>
      </c>
      <c r="AA182" s="353">
        <v>3.58</v>
      </c>
      <c r="AB182" s="131">
        <v>4.68</v>
      </c>
      <c r="AC182" s="353">
        <v>5.29</v>
      </c>
      <c r="AD182" s="335">
        <v>13.034188034188031</v>
      </c>
      <c r="AE182" s="386">
        <v>12.589819226987371</v>
      </c>
      <c r="AF182" s="354">
        <v>6110</v>
      </c>
      <c r="AG182" s="353">
        <v>38.75</v>
      </c>
      <c r="AH182" s="353">
        <v>71.790000000000006</v>
      </c>
      <c r="AI182" s="355">
        <v>71.819354838709657</v>
      </c>
      <c r="AJ182" s="356">
        <v>-7.2572781724474265</v>
      </c>
      <c r="AK182" s="357">
        <v>1.3490691993041488</v>
      </c>
      <c r="AL182" s="339">
        <v>12.000000000000011</v>
      </c>
      <c r="AM182" s="340">
        <v>10.06424162982089</v>
      </c>
      <c r="AN182" s="340">
        <v>12.555122929482692</v>
      </c>
      <c r="AO182" s="335">
        <v>9.3065077284090592</v>
      </c>
      <c r="AP182" s="358"/>
      <c r="AQ182" s="359">
        <v>0.56000000000000005</v>
      </c>
      <c r="AR182" s="359">
        <v>0.5</v>
      </c>
      <c r="AS182" s="427">
        <v>0.48</v>
      </c>
      <c r="AT182" s="427">
        <v>0.42</v>
      </c>
      <c r="AU182" s="427">
        <v>0.34499999999999997</v>
      </c>
      <c r="AV182" s="427">
        <v>0.31</v>
      </c>
      <c r="AW182" s="427">
        <v>0.29249999999999998</v>
      </c>
      <c r="AX182" s="427">
        <v>0.28249999999999997</v>
      </c>
      <c r="AY182" s="427">
        <v>0.27</v>
      </c>
      <c r="AZ182" s="442">
        <v>0.26</v>
      </c>
      <c r="BA182" s="427">
        <v>0.23</v>
      </c>
      <c r="BB182" s="362">
        <v>0.2</v>
      </c>
      <c r="BC182" s="363">
        <v>12.000000000000011</v>
      </c>
      <c r="BD182" s="445">
        <v>4.1666666666666741</v>
      </c>
      <c r="BE182" s="445">
        <v>14.285714285714281</v>
      </c>
      <c r="BF182" s="445">
        <v>21.73913043478262</v>
      </c>
      <c r="BG182" s="445">
        <v>11.290322580645148</v>
      </c>
      <c r="BH182" s="445">
        <v>5.9829059829059839</v>
      </c>
      <c r="BI182" s="445">
        <v>3.539823008849563</v>
      </c>
      <c r="BJ182" s="445">
        <v>4.6296296296296058</v>
      </c>
      <c r="BK182" s="445">
        <v>3.8461538461538547</v>
      </c>
      <c r="BL182" s="445">
        <v>13.043478260869559</v>
      </c>
      <c r="BM182" s="365">
        <v>14.999999999999993</v>
      </c>
      <c r="BN182" s="349">
        <v>9.9567113360197528</v>
      </c>
      <c r="BO182" s="349">
        <v>5.6784362353996807</v>
      </c>
    </row>
    <row r="183" spans="1:67">
      <c r="A183" s="20" t="s">
        <v>656</v>
      </c>
      <c r="B183" s="21" t="s">
        <v>657</v>
      </c>
      <c r="C183" s="21" t="s">
        <v>100</v>
      </c>
      <c r="D183" s="21" t="s">
        <v>218</v>
      </c>
      <c r="E183" s="101">
        <v>35</v>
      </c>
      <c r="F183" s="104">
        <v>67</v>
      </c>
      <c r="G183" s="59" t="s">
        <v>717</v>
      </c>
      <c r="H183" s="51" t="s">
        <v>717</v>
      </c>
      <c r="I183" s="124">
        <v>67.099999999999994</v>
      </c>
      <c r="J183" s="295">
        <f>(S183/I183)*100</f>
        <v>1.0730253353204173</v>
      </c>
      <c r="K183" s="92">
        <v>0.16</v>
      </c>
      <c r="L183" s="92">
        <v>0.18</v>
      </c>
      <c r="M183" s="202">
        <f>((L183/K183)-1)*100</f>
        <v>12.5</v>
      </c>
      <c r="N183" s="25">
        <v>40599</v>
      </c>
      <c r="O183" s="26">
        <v>40603</v>
      </c>
      <c r="P183" s="352">
        <v>40617</v>
      </c>
      <c r="Q183" s="26" t="s">
        <v>8</v>
      </c>
      <c r="R183" s="21"/>
      <c r="S183" s="171">
        <f>L183*4</f>
        <v>0.72</v>
      </c>
      <c r="T183" s="215">
        <f>S183/X183*100</f>
        <v>21.238938053097346</v>
      </c>
      <c r="U183" s="289">
        <f>(I183/SQRT(22.5*X183*(I183/AA183))-1)*100</f>
        <v>84.512432529930322</v>
      </c>
      <c r="V183" s="22">
        <f>I183/X183</f>
        <v>19.793510324483773</v>
      </c>
      <c r="W183" s="267">
        <v>12</v>
      </c>
      <c r="X183" s="353">
        <v>3.39</v>
      </c>
      <c r="Y183" s="131">
        <v>2.0099999999999998</v>
      </c>
      <c r="Z183" s="124">
        <v>3.52</v>
      </c>
      <c r="AA183" s="353">
        <v>3.87</v>
      </c>
      <c r="AB183" s="131">
        <v>3.71</v>
      </c>
      <c r="AC183" s="124">
        <v>4.07</v>
      </c>
      <c r="AD183" s="229">
        <f>(AC183/AB183-1)*100</f>
        <v>9.7035040431266992</v>
      </c>
      <c r="AE183" s="310">
        <f>(I183/AB183)/Y183</f>
        <v>8.9981360046130536</v>
      </c>
      <c r="AF183" s="269">
        <v>8170</v>
      </c>
      <c r="AG183" s="124">
        <v>51.44</v>
      </c>
      <c r="AH183" s="124">
        <v>76.16</v>
      </c>
      <c r="AI183" s="181">
        <f>((I183-AG183)/AG183)*100</f>
        <v>30.443234836702949</v>
      </c>
      <c r="AJ183" s="149">
        <f>((I183-AH183)/AH183)*100</f>
        <v>-11.896008403361348</v>
      </c>
      <c r="AK183" s="237">
        <f>AN183/AO183</f>
        <v>0.72128322359004882</v>
      </c>
      <c r="AL183" s="232">
        <f>((AQ183/AR183)^(1/1)-1)*100</f>
        <v>10.344827586206918</v>
      </c>
      <c r="AM183" s="233">
        <f>((AQ183/AT183)^(1/3)-1)*100</f>
        <v>11.636800399929626</v>
      </c>
      <c r="AN183" s="233">
        <f>((AQ183/AV183)^(1/5)-1)*100</f>
        <v>10.98883056567086</v>
      </c>
      <c r="AO183" s="234">
        <f>((AQ183/BA183)^(1/10)-1)*100</f>
        <v>15.235111820535717</v>
      </c>
      <c r="AP183" s="217"/>
      <c r="AQ183" s="194">
        <v>0.64</v>
      </c>
      <c r="AR183" s="194">
        <v>0.57999999999999996</v>
      </c>
      <c r="AS183" s="33">
        <v>0.52</v>
      </c>
      <c r="AT183" s="33">
        <v>0.46</v>
      </c>
      <c r="AU183" s="33">
        <v>0.42</v>
      </c>
      <c r="AV183" s="33">
        <v>0.38</v>
      </c>
      <c r="AW183" s="33">
        <v>0.34</v>
      </c>
      <c r="AX183" s="33">
        <v>0.25</v>
      </c>
      <c r="AY183" s="33">
        <v>0.17249999999999999</v>
      </c>
      <c r="AZ183" s="33">
        <v>0.16500000000000001</v>
      </c>
      <c r="BA183" s="33">
        <v>0.155</v>
      </c>
      <c r="BB183" s="187">
        <v>0.14499999999999999</v>
      </c>
      <c r="BC183" s="184">
        <f t="shared" ref="BC183:BM184" si="56">((AQ183/AR183)-1)*100</f>
        <v>10.344827586206918</v>
      </c>
      <c r="BD183" s="300">
        <f t="shared" si="56"/>
        <v>11.538461538461519</v>
      </c>
      <c r="BE183" s="300">
        <f t="shared" si="56"/>
        <v>13.043478260869556</v>
      </c>
      <c r="BF183" s="300">
        <f t="shared" si="56"/>
        <v>9.5238095238095344</v>
      </c>
      <c r="BG183" s="300">
        <f t="shared" si="56"/>
        <v>10.526315789473673</v>
      </c>
      <c r="BH183" s="300">
        <f t="shared" si="56"/>
        <v>11.764705882352944</v>
      </c>
      <c r="BI183" s="300">
        <f t="shared" si="56"/>
        <v>36.000000000000007</v>
      </c>
      <c r="BJ183" s="300">
        <f t="shared" si="56"/>
        <v>44.927536231884076</v>
      </c>
      <c r="BK183" s="300">
        <f t="shared" si="56"/>
        <v>4.5454545454545414</v>
      </c>
      <c r="BL183" s="300">
        <f t="shared" si="56"/>
        <v>6.4516129032258229</v>
      </c>
      <c r="BM183" s="168">
        <f t="shared" si="56"/>
        <v>6.8965517241379448</v>
      </c>
      <c r="BN183" s="68">
        <f>AVERAGE(BC183:BM183)</f>
        <v>15.051159453261503</v>
      </c>
      <c r="BO183" s="68">
        <f>SQRT(AVERAGE((BC183-$BN183)^2,(BD183-$BN183)^2,(BE183-$BN183)^2,(BF183-$BN183)^2,(BG183-$BN183)^2,(BH183-$BN183)^2,(BI183-$BN183)^2,(BJ183-$BN183)^2,(BK183-$BN183)^2,(BL183-$BN183)^2,(BM183-$BN183)^2))</f>
        <v>12.367911001365863</v>
      </c>
    </row>
    <row r="184" spans="1:67">
      <c r="A184" s="10" t="s">
        <v>797</v>
      </c>
      <c r="B184" s="11" t="s">
        <v>798</v>
      </c>
      <c r="C184" s="21" t="s">
        <v>100</v>
      </c>
      <c r="D184" s="11" t="s">
        <v>218</v>
      </c>
      <c r="E184" s="100">
        <v>29</v>
      </c>
      <c r="F184" s="104">
        <v>86</v>
      </c>
      <c r="G184" s="37" t="s">
        <v>796</v>
      </c>
      <c r="H184" s="38" t="s">
        <v>796</v>
      </c>
      <c r="I184" s="147">
        <v>88.73</v>
      </c>
      <c r="J184" s="213">
        <f>(S184/I184)*100</f>
        <v>2.6146737292911078</v>
      </c>
      <c r="K184" s="186">
        <v>0.49</v>
      </c>
      <c r="L184" s="186">
        <v>0.57999999999999996</v>
      </c>
      <c r="M184" s="166">
        <f>((L184/K184)-1)*100</f>
        <v>18.367346938775508</v>
      </c>
      <c r="N184" s="16">
        <v>40632</v>
      </c>
      <c r="O184" s="17">
        <v>40634</v>
      </c>
      <c r="P184" s="16">
        <v>40672</v>
      </c>
      <c r="Q184" s="220" t="s">
        <v>378</v>
      </c>
      <c r="R184" s="11"/>
      <c r="S184" s="211">
        <f>L184*4</f>
        <v>2.3199999999999998</v>
      </c>
      <c r="T184" s="214">
        <f>S184/X184*100</f>
        <v>43.202979515828673</v>
      </c>
      <c r="U184" s="288">
        <f>(I184/SQRT(22.5*X184*(I184/AA184))-1)*100</f>
        <v>49.414804414393963</v>
      </c>
      <c r="V184" s="13">
        <f>I184/X184</f>
        <v>16.523277467411546</v>
      </c>
      <c r="W184" s="266">
        <v>9</v>
      </c>
      <c r="X184" s="147">
        <v>5.37</v>
      </c>
      <c r="Y184" s="146">
        <v>1.2</v>
      </c>
      <c r="Z184" s="147">
        <v>1.93</v>
      </c>
      <c r="AA184" s="147">
        <v>3.04</v>
      </c>
      <c r="AB184" s="146">
        <v>5.73</v>
      </c>
      <c r="AC184" s="147">
        <v>6.5</v>
      </c>
      <c r="AD184" s="228">
        <f>(AC184/AB184-1)*100</f>
        <v>13.438045375218133</v>
      </c>
      <c r="AE184" s="229">
        <f>(I184/AB184)/Y184</f>
        <v>12.904304828388598</v>
      </c>
      <c r="AF184" s="270">
        <v>18860</v>
      </c>
      <c r="AG184" s="147">
        <v>71.75</v>
      </c>
      <c r="AH184" s="147">
        <v>98</v>
      </c>
      <c r="AI184" s="182">
        <f>((I184-AG184)/AG184)*100</f>
        <v>23.665505226480843</v>
      </c>
      <c r="AJ184" s="150">
        <f>((I184-AH184)/AH184)*100</f>
        <v>-9.4591836734693828</v>
      </c>
      <c r="AK184" s="236">
        <f>AN184/AO184</f>
        <v>0.89595596964186774</v>
      </c>
      <c r="AL184" s="230">
        <f>((AQ184/AR184)^(1/1)-1)*100</f>
        <v>7.2625698324022325</v>
      </c>
      <c r="AM184" s="231">
        <f>((AQ184/AT184)^(1/3)-1)*100</f>
        <v>9.0636022289195317</v>
      </c>
      <c r="AN184" s="231">
        <f>((AQ184/AV184)^(1/5)-1)*100</f>
        <v>8.9627970970664439</v>
      </c>
      <c r="AO184" s="228">
        <f>((AQ184/BA184)^(1/10)-1)*100</f>
        <v>10.003613347929431</v>
      </c>
      <c r="AP184" s="216"/>
      <c r="AQ184" s="193">
        <v>1.92</v>
      </c>
      <c r="AR184" s="193">
        <v>1.79</v>
      </c>
      <c r="AS184" s="23">
        <v>1.7</v>
      </c>
      <c r="AT184" s="23">
        <v>1.48</v>
      </c>
      <c r="AU184" s="23">
        <v>1.34</v>
      </c>
      <c r="AV184" s="23">
        <v>1.25</v>
      </c>
      <c r="AW184" s="23">
        <v>1.04</v>
      </c>
      <c r="AX184" s="23">
        <v>0.88</v>
      </c>
      <c r="AY184" s="23">
        <v>0.82</v>
      </c>
      <c r="AZ184" s="23">
        <v>0.78</v>
      </c>
      <c r="BA184" s="23">
        <v>0.74</v>
      </c>
      <c r="BB184" s="92">
        <v>0.7</v>
      </c>
      <c r="BC184" s="204">
        <f t="shared" si="56"/>
        <v>7.2625698324022325</v>
      </c>
      <c r="BD184" s="164">
        <f t="shared" si="56"/>
        <v>5.2941176470588269</v>
      </c>
      <c r="BE184" s="164">
        <f t="shared" si="56"/>
        <v>14.864864864864868</v>
      </c>
      <c r="BF184" s="164">
        <f t="shared" si="56"/>
        <v>10.447761194029837</v>
      </c>
      <c r="BG184" s="164">
        <f t="shared" si="56"/>
        <v>7.2000000000000064</v>
      </c>
      <c r="BH184" s="164">
        <f t="shared" si="56"/>
        <v>20.192307692307686</v>
      </c>
      <c r="BI184" s="164">
        <f t="shared" si="56"/>
        <v>18.181818181818187</v>
      </c>
      <c r="BJ184" s="164">
        <f t="shared" si="56"/>
        <v>7.3170731707317138</v>
      </c>
      <c r="BK184" s="164">
        <f t="shared" si="56"/>
        <v>5.12820512820511</v>
      </c>
      <c r="BL184" s="164">
        <f t="shared" si="56"/>
        <v>5.4054054054054168</v>
      </c>
      <c r="BM184" s="165">
        <f t="shared" si="56"/>
        <v>5.7142857142857162</v>
      </c>
      <c r="BN184" s="312">
        <f>AVERAGE(BC184:BM184)</f>
        <v>9.7280371664645102</v>
      </c>
      <c r="BO184" s="312">
        <f>SQRT(AVERAGE((BC184-$BN184)^2,(BD184-$BN184)^2,(BE184-$BN184)^2,(BF184-$BN184)^2,(BG184-$BN184)^2,(BH184-$BN184)^2,(BI184-$BN184)^2,(BJ184-$BN184)^2,(BK184-$BN184)^2,(BL184-$BN184)^2,(BM184-$BN184)^2))</f>
        <v>5.2376960948138853</v>
      </c>
    </row>
    <row r="185" spans="1:67">
      <c r="A185" s="20" t="s">
        <v>566</v>
      </c>
      <c r="B185" s="21" t="s">
        <v>567</v>
      </c>
      <c r="C185" s="21" t="s">
        <v>100</v>
      </c>
      <c r="D185" s="21" t="s">
        <v>218</v>
      </c>
      <c r="E185" s="101">
        <v>18</v>
      </c>
      <c r="F185" s="104">
        <v>140</v>
      </c>
      <c r="G185" s="39" t="s">
        <v>660</v>
      </c>
      <c r="H185" s="40" t="s">
        <v>660</v>
      </c>
      <c r="I185" s="124">
        <v>103.64</v>
      </c>
      <c r="J185" s="294">
        <v>1.9297568506368199</v>
      </c>
      <c r="K185" s="385">
        <v>0.45</v>
      </c>
      <c r="L185" s="351">
        <v>0.5</v>
      </c>
      <c r="M185" s="22">
        <v>11.111111111111116</v>
      </c>
      <c r="N185" s="25">
        <v>40605</v>
      </c>
      <c r="O185" s="26">
        <v>40609</v>
      </c>
      <c r="P185" s="352">
        <v>40617</v>
      </c>
      <c r="Q185" s="26" t="s">
        <v>8</v>
      </c>
      <c r="R185" s="21"/>
      <c r="S185" s="211">
        <v>2</v>
      </c>
      <c r="T185" s="214">
        <v>48.543689320388346</v>
      </c>
      <c r="U185" s="332">
        <v>137.14164470796868</v>
      </c>
      <c r="V185" s="22">
        <v>25.155339805825232</v>
      </c>
      <c r="W185" s="333">
        <v>12</v>
      </c>
      <c r="X185" s="353">
        <v>4.12</v>
      </c>
      <c r="Y185" s="131">
        <v>1.51</v>
      </c>
      <c r="Z185" s="353">
        <v>2.98</v>
      </c>
      <c r="AA185" s="353">
        <v>5.03</v>
      </c>
      <c r="AB185" s="131">
        <v>5.47</v>
      </c>
      <c r="AC185" s="353">
        <v>6.26</v>
      </c>
      <c r="AD185" s="335">
        <v>14.44241316270567</v>
      </c>
      <c r="AE185" s="335">
        <v>12.547671222925768</v>
      </c>
      <c r="AF185" s="354">
        <v>31440</v>
      </c>
      <c r="AG185" s="353">
        <v>84.52</v>
      </c>
      <c r="AH185" s="353">
        <v>111.74</v>
      </c>
      <c r="AI185" s="355">
        <v>22.621864647420743</v>
      </c>
      <c r="AJ185" s="356">
        <v>-7.2489708251297609</v>
      </c>
      <c r="AK185" s="357">
        <v>1.0458062192052717</v>
      </c>
      <c r="AL185" s="339">
        <v>12.5</v>
      </c>
      <c r="AM185" s="340">
        <v>14.471424255333192</v>
      </c>
      <c r="AN185" s="340">
        <v>20.112443398143125</v>
      </c>
      <c r="AO185" s="335">
        <v>19.231520169603662</v>
      </c>
      <c r="AP185" s="358"/>
      <c r="AQ185" s="359">
        <v>1.8</v>
      </c>
      <c r="AR185" s="359">
        <v>1.6</v>
      </c>
      <c r="AS185" s="427">
        <v>1.5</v>
      </c>
      <c r="AT185" s="427">
        <v>1.2</v>
      </c>
      <c r="AU185" s="427">
        <v>1</v>
      </c>
      <c r="AV185" s="427">
        <v>0.72</v>
      </c>
      <c r="AW185" s="427">
        <v>0.6</v>
      </c>
      <c r="AX185" s="427">
        <v>0.45750000000000002</v>
      </c>
      <c r="AY185" s="427">
        <v>0.38</v>
      </c>
      <c r="AZ185" s="427">
        <v>0.34</v>
      </c>
      <c r="BA185" s="427">
        <v>0.31</v>
      </c>
      <c r="BB185" s="366">
        <v>0.28000000000000003</v>
      </c>
      <c r="BC185" s="363">
        <v>12.5</v>
      </c>
      <c r="BD185" s="445">
        <v>6.6666666666666652</v>
      </c>
      <c r="BE185" s="445">
        <v>25</v>
      </c>
      <c r="BF185" s="445">
        <v>2</v>
      </c>
      <c r="BG185" s="445">
        <v>38.888888888888893</v>
      </c>
      <c r="BH185" s="445">
        <v>2</v>
      </c>
      <c r="BI185" s="445">
        <v>31.14754098360655</v>
      </c>
      <c r="BJ185" s="445">
        <v>20.394736842105264</v>
      </c>
      <c r="BK185" s="445">
        <v>11.76470588235294</v>
      </c>
      <c r="BL185" s="445">
        <v>9.6774193548387224</v>
      </c>
      <c r="BM185" s="365">
        <v>10.714285714285699</v>
      </c>
      <c r="BN185" s="349">
        <v>18.795840393885879</v>
      </c>
      <c r="BO185" s="349">
        <v>9.4623253659361897</v>
      </c>
    </row>
    <row r="186" spans="1:67">
      <c r="A186" s="20" t="s">
        <v>555</v>
      </c>
      <c r="B186" s="21" t="s">
        <v>556</v>
      </c>
      <c r="C186" s="21" t="s">
        <v>100</v>
      </c>
      <c r="D186" s="21" t="s">
        <v>677</v>
      </c>
      <c r="E186" s="101">
        <v>43</v>
      </c>
      <c r="F186" s="104">
        <v>29</v>
      </c>
      <c r="G186" s="59" t="s">
        <v>717</v>
      </c>
      <c r="H186" s="51" t="s">
        <v>717</v>
      </c>
      <c r="I186" s="353">
        <v>79.3</v>
      </c>
      <c r="J186" s="294">
        <f>(S186/I186)*100</f>
        <v>1.3114754098360657</v>
      </c>
      <c r="K186" s="92">
        <v>0.24</v>
      </c>
      <c r="L186" s="92">
        <v>0.26</v>
      </c>
      <c r="M186" s="202">
        <f>((L186/K186)-1)*100</f>
        <v>8.3333333333333481</v>
      </c>
      <c r="N186" s="352">
        <v>40508</v>
      </c>
      <c r="O186" s="26">
        <v>40512</v>
      </c>
      <c r="P186" s="352">
        <v>40527</v>
      </c>
      <c r="Q186" s="26" t="s">
        <v>8</v>
      </c>
      <c r="R186" s="21"/>
      <c r="S186" s="211">
        <f>L186*4</f>
        <v>1.04</v>
      </c>
      <c r="T186" s="214">
        <f>S186/X186*100</f>
        <v>18.213660245183888</v>
      </c>
      <c r="U186" s="288">
        <f>(I186/SQRT(22.5*X186*(I186/AA186))-1)*100</f>
        <v>17.847002239992161</v>
      </c>
      <c r="V186" s="22">
        <f>I186/X186</f>
        <v>13.887915936952714</v>
      </c>
      <c r="W186" s="266">
        <v>12</v>
      </c>
      <c r="X186" s="353">
        <v>5.71</v>
      </c>
      <c r="Y186" s="131">
        <v>1.1499999999999999</v>
      </c>
      <c r="Z186" s="124">
        <v>0.54</v>
      </c>
      <c r="AA186" s="353">
        <v>2.25</v>
      </c>
      <c r="AB186" s="131">
        <v>6.41</v>
      </c>
      <c r="AC186" s="124">
        <v>7.13</v>
      </c>
      <c r="AD186" s="229">
        <f>(AC186/AB186-1)*100</f>
        <v>11.232449297971915</v>
      </c>
      <c r="AE186" s="229">
        <f>(I186/AB186)/Y186</f>
        <v>10.757647697212237</v>
      </c>
      <c r="AF186" s="205">
        <v>806</v>
      </c>
      <c r="AG186" s="124">
        <v>53.55</v>
      </c>
      <c r="AH186" s="124">
        <v>82.15</v>
      </c>
      <c r="AI186" s="181">
        <f>((I186-AG186)/AG186)*100</f>
        <v>48.085901027077497</v>
      </c>
      <c r="AJ186" s="149">
        <f>((I186-AH186)/AH186)*100</f>
        <v>-3.4692635423006797</v>
      </c>
      <c r="AK186" s="236">
        <f>AN186/AO186</f>
        <v>1.0929919899898748</v>
      </c>
      <c r="AL186" s="226">
        <f>((AQ186/AR186)^(1/1)-1)*100</f>
        <v>8.8888888888888786</v>
      </c>
      <c r="AM186" s="227">
        <f>((AQ186/AT186)^(1/3)-1)*100</f>
        <v>5.9068479085628844</v>
      </c>
      <c r="AN186" s="227">
        <f>((AQ186/AV186)^(1/5)-1)*100</f>
        <v>4.5373011758111037</v>
      </c>
      <c r="AO186" s="229">
        <f>((AQ186/BA186)^(1/10)-1)*100</f>
        <v>4.1512666308315183</v>
      </c>
      <c r="AP186" s="217"/>
      <c r="AQ186" s="193">
        <v>0.98</v>
      </c>
      <c r="AR186" s="193">
        <v>0.9</v>
      </c>
      <c r="AS186" s="428">
        <v>0.85</v>
      </c>
      <c r="AT186" s="428">
        <v>0.82499999999999996</v>
      </c>
      <c r="AU186" s="428">
        <v>0.80500000000000005</v>
      </c>
      <c r="AV186" s="428">
        <v>0.78500000000000003</v>
      </c>
      <c r="AW186" s="428">
        <v>0.77249999999999996</v>
      </c>
      <c r="AX186" s="428">
        <v>0.76249999999999996</v>
      </c>
      <c r="AY186" s="428">
        <v>0.73750000000000004</v>
      </c>
      <c r="AZ186" s="428">
        <v>0.70750000000000002</v>
      </c>
      <c r="BA186" s="428">
        <v>0.65249999999999997</v>
      </c>
      <c r="BB186" s="92">
        <v>0.61250000000000004</v>
      </c>
      <c r="BC186" s="204">
        <f t="shared" ref="BC186:BM186" si="57">((AQ186/AR186)-1)*100</f>
        <v>8.8888888888888786</v>
      </c>
      <c r="BD186" s="164">
        <f t="shared" si="57"/>
        <v>5.8823529411764719</v>
      </c>
      <c r="BE186" s="164">
        <f t="shared" si="57"/>
        <v>3.0303030303030276</v>
      </c>
      <c r="BF186" s="164">
        <f t="shared" si="57"/>
        <v>2.4844720496894235</v>
      </c>
      <c r="BG186" s="164">
        <f t="shared" si="57"/>
        <v>2.5477707006369421</v>
      </c>
      <c r="BH186" s="164">
        <f t="shared" si="57"/>
        <v>1.6181229773462924</v>
      </c>
      <c r="BI186" s="164">
        <f t="shared" si="57"/>
        <v>1.3114754098360715</v>
      </c>
      <c r="BJ186" s="164">
        <f t="shared" si="57"/>
        <v>3.3898305084745672</v>
      </c>
      <c r="BK186" s="164">
        <f t="shared" si="57"/>
        <v>4.2402826855123754</v>
      </c>
      <c r="BL186" s="164">
        <f t="shared" si="57"/>
        <v>8.4291187739463638</v>
      </c>
      <c r="BM186" s="165">
        <f t="shared" si="57"/>
        <v>6.5306122448979487</v>
      </c>
      <c r="BN186" s="312">
        <f>AVERAGE(BC186:BM186)</f>
        <v>4.395748200973487</v>
      </c>
      <c r="BO186" s="312">
        <f>SQRT(AVERAGE((BC186-$BN186)^2,(BD186-$BN186)^2,(BE186-$BN186)^2,(BF186-$BN186)^2,(BG186-$BN186)^2,(BH186-$BN186)^2,(BI186-$BN186)^2,(BJ186-$BN186)^2,(BK186-$BN186)^2,(BL186-$BN186)^2,(BM186-$BN186)^2))</f>
        <v>2.5301894989388551</v>
      </c>
    </row>
    <row r="187" spans="1:67">
      <c r="A187" s="20" t="s">
        <v>544</v>
      </c>
      <c r="B187" s="21" t="s">
        <v>548</v>
      </c>
      <c r="C187" s="21" t="s">
        <v>100</v>
      </c>
      <c r="D187" s="21" t="s">
        <v>677</v>
      </c>
      <c r="E187" s="101">
        <v>19</v>
      </c>
      <c r="F187" s="104">
        <v>123</v>
      </c>
      <c r="G187" s="39" t="s">
        <v>660</v>
      </c>
      <c r="H187" s="40" t="s">
        <v>660</v>
      </c>
      <c r="I187" s="124">
        <v>50</v>
      </c>
      <c r="J187" s="294">
        <v>1.4</v>
      </c>
      <c r="K187" s="351">
        <v>0.155</v>
      </c>
      <c r="L187" s="351">
        <v>0.17499999999999999</v>
      </c>
      <c r="M187" s="22">
        <v>12.9032258064516</v>
      </c>
      <c r="N187" s="25">
        <v>40529</v>
      </c>
      <c r="O187" s="26">
        <v>40533</v>
      </c>
      <c r="P187" s="352">
        <v>40561</v>
      </c>
      <c r="Q187" s="26" t="s">
        <v>773</v>
      </c>
      <c r="R187" s="21"/>
      <c r="S187" s="211">
        <v>0.7</v>
      </c>
      <c r="T187" s="214">
        <v>31.390134529147979</v>
      </c>
      <c r="U187" s="332">
        <v>128.72885887424277</v>
      </c>
      <c r="V187" s="22">
        <v>22.421524663677125</v>
      </c>
      <c r="W187" s="333">
        <v>12</v>
      </c>
      <c r="X187" s="353">
        <v>2.23</v>
      </c>
      <c r="Y187" s="131">
        <v>1.43</v>
      </c>
      <c r="Z187" s="353">
        <v>1.88</v>
      </c>
      <c r="AA187" s="353">
        <v>5.25</v>
      </c>
      <c r="AB187" s="131">
        <v>2.54</v>
      </c>
      <c r="AC187" s="353">
        <v>2.87</v>
      </c>
      <c r="AD187" s="335">
        <v>12.992125984251969</v>
      </c>
      <c r="AE187" s="335">
        <v>13.765761797257859</v>
      </c>
      <c r="AF187" s="354">
        <v>11600</v>
      </c>
      <c r="AG187" s="353">
        <v>46.07</v>
      </c>
      <c r="AH187" s="353">
        <v>57.19</v>
      </c>
      <c r="AI187" s="355">
        <v>8.5304970696765778</v>
      </c>
      <c r="AJ187" s="356">
        <v>-12.572127994404612</v>
      </c>
      <c r="AK187" s="357">
        <v>1.2169077643582074</v>
      </c>
      <c r="AL187" s="339">
        <v>10.714285714285699</v>
      </c>
      <c r="AM187" s="340">
        <v>10.461588908611912</v>
      </c>
      <c r="AN187" s="340">
        <v>12.115260160214428</v>
      </c>
      <c r="AO187" s="335">
        <v>9.9557752157197985</v>
      </c>
      <c r="AP187" s="358"/>
      <c r="AQ187" s="359">
        <v>0.62</v>
      </c>
      <c r="AR187" s="359">
        <v>0.56000000000000005</v>
      </c>
      <c r="AS187" s="360">
        <v>0.52</v>
      </c>
      <c r="AT187" s="360">
        <v>0.46</v>
      </c>
      <c r="AU187" s="360">
        <v>0.4</v>
      </c>
      <c r="AV187" s="360">
        <v>0.35</v>
      </c>
      <c r="AW187" s="360">
        <v>0.32</v>
      </c>
      <c r="AX187" s="360">
        <v>0.28999999999999998</v>
      </c>
      <c r="AY187" s="360">
        <v>0.27</v>
      </c>
      <c r="AZ187" s="360">
        <v>0.26</v>
      </c>
      <c r="BA187" s="360">
        <v>0.24</v>
      </c>
      <c r="BB187" s="366">
        <v>0.21</v>
      </c>
      <c r="BC187" s="363">
        <v>10.714285714285699</v>
      </c>
      <c r="BD187" s="364">
        <v>7.6923076923077085</v>
      </c>
      <c r="BE187" s="364">
        <v>13.043478260869559</v>
      </c>
      <c r="BF187" s="364">
        <v>14.999999999999993</v>
      </c>
      <c r="BG187" s="364">
        <v>14.285714285714301</v>
      </c>
      <c r="BH187" s="364">
        <v>9.3750000000000018</v>
      </c>
      <c r="BI187" s="364">
        <v>10.34482758620692</v>
      </c>
      <c r="BJ187" s="364">
        <v>7.4074074074073959</v>
      </c>
      <c r="BK187" s="364">
        <v>3.8461538461538547</v>
      </c>
      <c r="BL187" s="364">
        <v>8.3333333333333499</v>
      </c>
      <c r="BM187" s="365">
        <v>14.285714285714281</v>
      </c>
      <c r="BN187" s="349">
        <v>10.393474764726642</v>
      </c>
      <c r="BO187" s="349">
        <v>3.3440411460831458</v>
      </c>
    </row>
    <row r="188" spans="1:67">
      <c r="A188" s="29" t="s">
        <v>393</v>
      </c>
      <c r="B188" s="31" t="s">
        <v>394</v>
      </c>
      <c r="C188" s="21" t="s">
        <v>100</v>
      </c>
      <c r="D188" s="31" t="s">
        <v>767</v>
      </c>
      <c r="E188" s="102">
        <v>40</v>
      </c>
      <c r="F188" s="104">
        <v>39</v>
      </c>
      <c r="G188" s="41" t="s">
        <v>660</v>
      </c>
      <c r="H188" s="43" t="s">
        <v>796</v>
      </c>
      <c r="I188" s="125">
        <v>84.2</v>
      </c>
      <c r="J188" s="215">
        <f>(S188/I188)*100</f>
        <v>2.7078384798099759</v>
      </c>
      <c r="K188" s="106">
        <v>0.55000000000000004</v>
      </c>
      <c r="L188" s="187">
        <v>0.56999999999999995</v>
      </c>
      <c r="M188" s="169">
        <f>((L188/K188)-1)*100</f>
        <v>3.6363636363636154</v>
      </c>
      <c r="N188" s="44">
        <v>40669</v>
      </c>
      <c r="O188" s="45">
        <v>40673</v>
      </c>
      <c r="P188" s="44">
        <v>40704</v>
      </c>
      <c r="Q188" s="45" t="s">
        <v>247</v>
      </c>
      <c r="R188" s="31"/>
      <c r="S188" s="171">
        <f>L188*4</f>
        <v>2.2799999999999998</v>
      </c>
      <c r="T188" s="214">
        <f>S188/X188*100</f>
        <v>35.962145110410091</v>
      </c>
      <c r="U188" s="288">
        <f>(I188/SQRT(22.5*X188*(I188/AA188))-1)*100</f>
        <v>44.755253517654367</v>
      </c>
      <c r="V188" s="32">
        <f>I188/X188</f>
        <v>13.280757097791799</v>
      </c>
      <c r="W188" s="267">
        <v>12</v>
      </c>
      <c r="X188" s="125">
        <v>6.34</v>
      </c>
      <c r="Y188" s="133">
        <v>1.1399999999999999</v>
      </c>
      <c r="Z188" s="125">
        <v>0.97</v>
      </c>
      <c r="AA188" s="125">
        <v>3.55</v>
      </c>
      <c r="AB188" s="133">
        <v>6.8</v>
      </c>
      <c r="AC188" s="125">
        <v>7.33</v>
      </c>
      <c r="AD188" s="234">
        <f>(AC188/AB188-1)*100</f>
        <v>7.794117647058818</v>
      </c>
      <c r="AE188" s="229">
        <f>(I188/AB188)/Y188</f>
        <v>10.86171310629515</v>
      </c>
      <c r="AF188" s="271">
        <v>13320</v>
      </c>
      <c r="AG188" s="125">
        <v>63.12</v>
      </c>
      <c r="AH188" s="125">
        <v>97.81</v>
      </c>
      <c r="AI188" s="183">
        <f>((I188-AG188)/AG188)*100</f>
        <v>33.396704689480366</v>
      </c>
      <c r="AJ188" s="151">
        <f>((I188-AH188)/AH188)*100</f>
        <v>-13.914732644923831</v>
      </c>
      <c r="AK188" s="236">
        <f>AN188/AO188</f>
        <v>1.0268524086895932</v>
      </c>
      <c r="AL188" s="232">
        <f>((AQ188/AR188)^(1/1)-1)*100</f>
        <v>2.3474178403755985</v>
      </c>
      <c r="AM188" s="233">
        <f>((AQ188/AT188)^(1/3)-1)*100</f>
        <v>2.2371596425868834</v>
      </c>
      <c r="AN188" s="233">
        <f>((AQ188/AV188)^(1/5)-1)*100</f>
        <v>3.2259075614014865</v>
      </c>
      <c r="AO188" s="234">
        <f>((AQ188/BA188)^(1/10)-1)*100</f>
        <v>3.1415493931773453</v>
      </c>
      <c r="AP188" s="218"/>
      <c r="AQ188" s="193">
        <v>2.1800000000000002</v>
      </c>
      <c r="AR188" s="193">
        <v>2.13</v>
      </c>
      <c r="AS188" s="428">
        <v>2.09</v>
      </c>
      <c r="AT188" s="428">
        <v>2.04</v>
      </c>
      <c r="AU188" s="428">
        <v>1.91</v>
      </c>
      <c r="AV188" s="428">
        <v>1.86</v>
      </c>
      <c r="AW188" s="428">
        <v>1.79</v>
      </c>
      <c r="AX188" s="428">
        <v>1.73</v>
      </c>
      <c r="AY188" s="428">
        <v>1.69</v>
      </c>
      <c r="AZ188" s="428">
        <v>1.68</v>
      </c>
      <c r="BA188" s="428">
        <v>1.6</v>
      </c>
      <c r="BB188" s="92">
        <v>1.52</v>
      </c>
      <c r="BC188" s="204">
        <f t="shared" ref="BC188:BM188" si="58">((AQ188/AR188)-1)*100</f>
        <v>2.3474178403755985</v>
      </c>
      <c r="BD188" s="283">
        <f t="shared" si="58"/>
        <v>1.9138755980861344</v>
      </c>
      <c r="BE188" s="283">
        <f t="shared" si="58"/>
        <v>2.450980392156854</v>
      </c>
      <c r="BF188" s="283">
        <f t="shared" si="58"/>
        <v>6.8062827225130906</v>
      </c>
      <c r="BG188" s="283">
        <f t="shared" si="58"/>
        <v>2.6881720430107503</v>
      </c>
      <c r="BH188" s="283">
        <f t="shared" si="58"/>
        <v>3.9106145251396773</v>
      </c>
      <c r="BI188" s="283">
        <f t="shared" si="58"/>
        <v>3.4682080924855585</v>
      </c>
      <c r="BJ188" s="283">
        <f t="shared" si="58"/>
        <v>2.3668639053254559</v>
      </c>
      <c r="BK188" s="283">
        <f t="shared" si="58"/>
        <v>0.59523809523809312</v>
      </c>
      <c r="BL188" s="283">
        <f t="shared" si="58"/>
        <v>4.9999999999999822</v>
      </c>
      <c r="BM188" s="165">
        <f t="shared" si="58"/>
        <v>5.2631578947368363</v>
      </c>
      <c r="BN188" s="312">
        <f>AVERAGE(BC188:BM188)</f>
        <v>3.3464373735516393</v>
      </c>
      <c r="BO188" s="312">
        <f>SQRT(AVERAGE((BC188-$BN188)^2,(BD188-$BN188)^2,(BE188-$BN188)^2,(BF188-$BN188)^2,(BG188-$BN188)^2,(BH188-$BN188)^2,(BI188-$BN188)^2,(BJ188-$BN188)^2,(BK188-$BN188)^2,(BL188-$BN188)^2,(BM188-$BN188)^2))</f>
        <v>1.6929219519348417</v>
      </c>
    </row>
    <row r="189" spans="1:67">
      <c r="A189" s="76" t="s">
        <v>819</v>
      </c>
      <c r="B189" s="21" t="s">
        <v>820</v>
      </c>
      <c r="C189" s="21" t="s">
        <v>100</v>
      </c>
      <c r="D189" s="21" t="s">
        <v>502</v>
      </c>
      <c r="E189" s="101">
        <v>10</v>
      </c>
      <c r="F189" s="104">
        <v>230</v>
      </c>
      <c r="G189" s="39" t="s">
        <v>717</v>
      </c>
      <c r="H189" s="40" t="s">
        <v>717</v>
      </c>
      <c r="I189" s="159">
        <v>64.099999999999994</v>
      </c>
      <c r="J189" s="294">
        <v>0.68642745709828401</v>
      </c>
      <c r="K189" s="366">
        <v>0.09</v>
      </c>
      <c r="L189" s="366">
        <v>0.11</v>
      </c>
      <c r="M189" s="22">
        <v>22.222222222222221</v>
      </c>
      <c r="N189" s="25">
        <v>40546</v>
      </c>
      <c r="O189" s="26">
        <v>40548</v>
      </c>
      <c r="P189" s="352">
        <v>40564</v>
      </c>
      <c r="Q189" s="26" t="s">
        <v>357</v>
      </c>
      <c r="R189" s="21"/>
      <c r="S189" s="211">
        <v>0.44</v>
      </c>
      <c r="T189" s="213">
        <v>39.285714285714278</v>
      </c>
      <c r="U189" s="380">
        <v>150.65548987240356</v>
      </c>
      <c r="V189" s="22">
        <v>57.232142857142847</v>
      </c>
      <c r="W189" s="333">
        <v>6</v>
      </c>
      <c r="X189" s="353">
        <v>1.1200000000000001</v>
      </c>
      <c r="Y189" s="131">
        <v>9.98</v>
      </c>
      <c r="Z189" s="124">
        <v>18.059999999999999</v>
      </c>
      <c r="AA189" s="353">
        <v>2.4700000000000002</v>
      </c>
      <c r="AB189" s="131">
        <v>1.31</v>
      </c>
      <c r="AC189" s="124">
        <v>1.83</v>
      </c>
      <c r="AD189" s="335">
        <v>39.694656488549619</v>
      </c>
      <c r="AE189" s="381">
        <v>4.9029356422769172</v>
      </c>
      <c r="AF189" s="354">
        <v>3550</v>
      </c>
      <c r="AG189" s="124">
        <v>43.49</v>
      </c>
      <c r="AH189" s="124">
        <v>67.290000000000006</v>
      </c>
      <c r="AI189" s="355">
        <v>47.3902046447459</v>
      </c>
      <c r="AJ189" s="356">
        <v>-4.740674691633247</v>
      </c>
      <c r="AK189" s="338">
        <v>0.57159769332152099</v>
      </c>
      <c r="AL189" s="339">
        <v>12.5</v>
      </c>
      <c r="AM189" s="437">
        <v>11.457607795906142</v>
      </c>
      <c r="AN189" s="437">
        <v>12.474611314209481</v>
      </c>
      <c r="AO189" s="335">
        <v>21.824110663778651</v>
      </c>
      <c r="AP189" s="358"/>
      <c r="AQ189" s="342">
        <v>0.36</v>
      </c>
      <c r="AR189" s="342">
        <v>0.32</v>
      </c>
      <c r="AS189" s="343">
        <v>0.28000000000000003</v>
      </c>
      <c r="AT189" s="343">
        <v>0.26</v>
      </c>
      <c r="AU189" s="343">
        <v>0.22</v>
      </c>
      <c r="AV189" s="343">
        <v>0.2</v>
      </c>
      <c r="AW189" s="343">
        <v>0.15</v>
      </c>
      <c r="AX189" s="343">
        <v>0.1</v>
      </c>
      <c r="AY189" s="343">
        <v>7.4999999999999997E-2</v>
      </c>
      <c r="AZ189" s="344">
        <v>0.05</v>
      </c>
      <c r="BA189" s="343">
        <v>0.05</v>
      </c>
      <c r="BB189" s="345">
        <v>0</v>
      </c>
      <c r="BC189" s="346">
        <v>12.5</v>
      </c>
      <c r="BD189" s="347">
        <v>14.285714285714281</v>
      </c>
      <c r="BE189" s="347">
        <v>7.6923076923077085</v>
      </c>
      <c r="BF189" s="347">
        <v>18.181818181818187</v>
      </c>
      <c r="BG189" s="347">
        <v>9.9999999999999876</v>
      </c>
      <c r="BH189" s="347">
        <v>33.33333333333335</v>
      </c>
      <c r="BI189" s="347">
        <v>49.999999999999979</v>
      </c>
      <c r="BJ189" s="347">
        <v>33.33333333333335</v>
      </c>
      <c r="BK189" s="347">
        <v>49.999999999999979</v>
      </c>
      <c r="BL189" s="347">
        <v>0</v>
      </c>
      <c r="BM189" s="348">
        <v>0</v>
      </c>
      <c r="BN189" s="350">
        <v>20.847864256955162</v>
      </c>
      <c r="BO189" s="350">
        <v>17.297756239320314</v>
      </c>
    </row>
    <row r="190" spans="1:67">
      <c r="A190" s="20" t="s">
        <v>658</v>
      </c>
      <c r="B190" s="21" t="s">
        <v>659</v>
      </c>
      <c r="C190" s="21" t="s">
        <v>0</v>
      </c>
      <c r="D190" s="21" t="s">
        <v>619</v>
      </c>
      <c r="E190" s="101">
        <v>28</v>
      </c>
      <c r="F190" s="104">
        <v>91</v>
      </c>
      <c r="G190" s="39" t="s">
        <v>660</v>
      </c>
      <c r="H190" s="40" t="s">
        <v>660</v>
      </c>
      <c r="I190" s="353">
        <v>32.049999999999997</v>
      </c>
      <c r="J190" s="214">
        <f>(S190/I190)*100</f>
        <v>3.6193447737909517</v>
      </c>
      <c r="K190" s="107">
        <v>0.28000000000000003</v>
      </c>
      <c r="L190" s="92">
        <v>0.28999999999999998</v>
      </c>
      <c r="M190" s="202">
        <f>((L190/K190)-1)*100</f>
        <v>3.5714285714285587</v>
      </c>
      <c r="N190" s="352">
        <v>40673</v>
      </c>
      <c r="O190" s="26">
        <v>40676</v>
      </c>
      <c r="P190" s="352">
        <v>40704</v>
      </c>
      <c r="Q190" s="26" t="s">
        <v>247</v>
      </c>
      <c r="R190" s="21"/>
      <c r="S190" s="211">
        <f>L190*4</f>
        <v>1.1599999999999999</v>
      </c>
      <c r="T190" s="214">
        <f>S190/X190*100</f>
        <v>58.291457286432156</v>
      </c>
      <c r="U190" s="288">
        <f>(I190/SQRT(22.5*X190*(I190/AA190))-1)*100</f>
        <v>22.019119608248626</v>
      </c>
      <c r="V190" s="22">
        <f>I190/X190</f>
        <v>16.105527638190953</v>
      </c>
      <c r="W190" s="266">
        <v>12</v>
      </c>
      <c r="X190" s="353">
        <v>1.99</v>
      </c>
      <c r="Y190" s="131">
        <v>1.99</v>
      </c>
      <c r="Z190" s="124">
        <v>0.74</v>
      </c>
      <c r="AA190" s="353">
        <v>2.08</v>
      </c>
      <c r="AB190" s="131">
        <v>2.4700000000000002</v>
      </c>
      <c r="AC190" s="353">
        <v>2.84</v>
      </c>
      <c r="AD190" s="229">
        <f>(AC190/AB190-1)*100</f>
        <v>14.979757085020218</v>
      </c>
      <c r="AE190" s="309">
        <f>(I190/AB190)/Y190</f>
        <v>6.520456533680548</v>
      </c>
      <c r="AF190" s="269">
        <v>3200</v>
      </c>
      <c r="AG190" s="124">
        <v>30.4</v>
      </c>
      <c r="AH190" s="124">
        <v>36.950000000000003</v>
      </c>
      <c r="AI190" s="181">
        <f>((I190-AG190)/AG190)*100</f>
        <v>5.4276315789473637</v>
      </c>
      <c r="AJ190" s="149">
        <f>((I190-AH190)/AH190)*100</f>
        <v>-13.261163734776741</v>
      </c>
      <c r="AK190" s="236">
        <f>AN190/AO190</f>
        <v>1.1060627836990267</v>
      </c>
      <c r="AL190" s="226">
        <f>((AQ190/AR190)^(1/1)-1)*100</f>
        <v>2.7777777777777901</v>
      </c>
      <c r="AM190" s="227">
        <f>((AQ190/AT190)^(1/3)-1)*100</f>
        <v>2.8586773986917446</v>
      </c>
      <c r="AN190" s="227">
        <f>((AQ190/AV190)^(1/5)-1)*100</f>
        <v>3.8262169735895801</v>
      </c>
      <c r="AO190" s="229">
        <f>((AQ190/BA190)^(1/10)-1)*100</f>
        <v>3.4593126447971523</v>
      </c>
      <c r="AP190" s="217"/>
      <c r="AQ190" s="193">
        <v>1.1100000000000001</v>
      </c>
      <c r="AR190" s="195">
        <v>1.08</v>
      </c>
      <c r="AS190" s="23">
        <v>1.07</v>
      </c>
      <c r="AT190" s="23">
        <v>1.02</v>
      </c>
      <c r="AU190" s="23">
        <v>0.96</v>
      </c>
      <c r="AV190" s="23">
        <v>0.92</v>
      </c>
      <c r="AW190" s="23">
        <v>0.88</v>
      </c>
      <c r="AX190" s="188">
        <v>0.84</v>
      </c>
      <c r="AY190" s="23">
        <v>0.83</v>
      </c>
      <c r="AZ190" s="188">
        <v>0.8</v>
      </c>
      <c r="BA190" s="23">
        <v>0.79</v>
      </c>
      <c r="BB190" s="92">
        <v>0.75</v>
      </c>
      <c r="BC190" s="204">
        <f t="shared" ref="BC190:BM191" si="59">((AQ190/AR190)-1)*100</f>
        <v>2.7777777777777901</v>
      </c>
      <c r="BD190" s="283">
        <f t="shared" si="59"/>
        <v>0.93457943925234765</v>
      </c>
      <c r="BE190" s="283">
        <f t="shared" si="59"/>
        <v>4.9019607843137303</v>
      </c>
      <c r="BF190" s="283">
        <f t="shared" si="59"/>
        <v>6.25</v>
      </c>
      <c r="BG190" s="283">
        <f t="shared" si="59"/>
        <v>4.3478260869565188</v>
      </c>
      <c r="BH190" s="283">
        <f t="shared" si="59"/>
        <v>4.5454545454545414</v>
      </c>
      <c r="BI190" s="283">
        <f t="shared" si="59"/>
        <v>4.7619047619047672</v>
      </c>
      <c r="BJ190" s="283">
        <f t="shared" si="59"/>
        <v>1.2048192771084265</v>
      </c>
      <c r="BK190" s="283">
        <f t="shared" si="59"/>
        <v>3.7499999999999867</v>
      </c>
      <c r="BL190" s="283">
        <f t="shared" si="59"/>
        <v>1.2658227848101333</v>
      </c>
      <c r="BM190" s="165">
        <f t="shared" si="59"/>
        <v>5.3333333333333455</v>
      </c>
      <c r="BN190" s="312">
        <f>AVERAGE(BC190:BM190)</f>
        <v>3.6430435264465078</v>
      </c>
      <c r="BO190" s="312">
        <f>SQRT(AVERAGE((BC190-$BN190)^2,(BD190-$BN190)^2,(BE190-$BN190)^2,(BF190-$BN190)^2,(BG190-$BN190)^2,(BH190-$BN190)^2,(BI190-$BN190)^2,(BJ190-$BN190)^2,(BK190-$BN190)^2,(BL190-$BN190)^2,(BM190-$BN190)^2))</f>
        <v>1.744943528043307</v>
      </c>
    </row>
    <row r="191" spans="1:67">
      <c r="A191" s="20" t="s">
        <v>801</v>
      </c>
      <c r="B191" s="21" t="s">
        <v>802</v>
      </c>
      <c r="C191" s="21" t="s">
        <v>100</v>
      </c>
      <c r="D191" s="21" t="s">
        <v>619</v>
      </c>
      <c r="E191" s="101">
        <v>28</v>
      </c>
      <c r="F191" s="104">
        <v>90</v>
      </c>
      <c r="G191" s="39" t="s">
        <v>660</v>
      </c>
      <c r="H191" s="40" t="s">
        <v>660</v>
      </c>
      <c r="I191" s="124">
        <v>31.6</v>
      </c>
      <c r="J191" s="214">
        <f>(S191/I191)*100</f>
        <v>3.0379746835443036</v>
      </c>
      <c r="K191" s="92">
        <v>0.23</v>
      </c>
      <c r="L191" s="92">
        <v>0.24</v>
      </c>
      <c r="M191" s="202">
        <f>((L191/K191)-1)*100</f>
        <v>4.3478260869565188</v>
      </c>
      <c r="N191" s="25">
        <v>40585</v>
      </c>
      <c r="O191" s="26">
        <v>40589</v>
      </c>
      <c r="P191" s="352">
        <v>40603</v>
      </c>
      <c r="Q191" s="26" t="s">
        <v>7</v>
      </c>
      <c r="R191" s="21"/>
      <c r="S191" s="211">
        <f>L191*4</f>
        <v>0.96</v>
      </c>
      <c r="T191" s="214">
        <f>S191/X191*100</f>
        <v>47.058823529411761</v>
      </c>
      <c r="U191" s="288">
        <f>(I191/SQRT(22.5*X191*(I191/AA191))-1)*100</f>
        <v>11.320064960208764</v>
      </c>
      <c r="V191" s="22">
        <f>I191/X191</f>
        <v>15.490196078431373</v>
      </c>
      <c r="W191" s="266">
        <v>12</v>
      </c>
      <c r="X191" s="353">
        <v>2.04</v>
      </c>
      <c r="Y191" s="131">
        <v>1.58</v>
      </c>
      <c r="Z191" s="353">
        <v>0.66</v>
      </c>
      <c r="AA191" s="353">
        <v>1.8</v>
      </c>
      <c r="AB191" s="131">
        <v>2.19</v>
      </c>
      <c r="AC191" s="353">
        <v>2.5099999999999998</v>
      </c>
      <c r="AD191" s="229">
        <f>(AC191/AB191-1)*100</f>
        <v>14.611872146118721</v>
      </c>
      <c r="AE191" s="309">
        <f>(I191/AB191)/Y191</f>
        <v>9.1324200913242013</v>
      </c>
      <c r="AF191" s="269">
        <v>3330</v>
      </c>
      <c r="AG191" s="353">
        <v>28.06</v>
      </c>
      <c r="AH191" s="353">
        <v>34.4</v>
      </c>
      <c r="AI191" s="181">
        <f>((I191-AG191)/AG191)*100</f>
        <v>12.615823235923033</v>
      </c>
      <c r="AJ191" s="149">
        <f>((I191-AH191)/AH191)*100</f>
        <v>-8.1395348837209234</v>
      </c>
      <c r="AK191" s="236">
        <f>AN191/AO191</f>
        <v>0.7474677232771112</v>
      </c>
      <c r="AL191" s="226">
        <f>((AQ191/AR191)^(1/1)-1)*100</f>
        <v>2.2222222222222143</v>
      </c>
      <c r="AM191" s="227">
        <f>((AQ191/AT191)^(1/3)-1)*100</f>
        <v>3.0788379107201225</v>
      </c>
      <c r="AN191" s="227">
        <f>((AQ191/AV191)^(1/5)-1)*100</f>
        <v>5.0246072638682637</v>
      </c>
      <c r="AO191" s="229">
        <f>((AQ191/BA191)^(1/10)-1)*100</f>
        <v>6.7221728877321363</v>
      </c>
      <c r="AP191" s="217"/>
      <c r="AQ191" s="193">
        <v>0.92</v>
      </c>
      <c r="AR191" s="193">
        <v>0.9</v>
      </c>
      <c r="AS191" s="23">
        <v>0.88</v>
      </c>
      <c r="AT191" s="23">
        <v>0.84</v>
      </c>
      <c r="AU191" s="23">
        <v>0.76</v>
      </c>
      <c r="AV191" s="23">
        <v>0.72</v>
      </c>
      <c r="AW191" s="23">
        <v>0.64</v>
      </c>
      <c r="AX191" s="23">
        <v>0.56000000000000005</v>
      </c>
      <c r="AY191" s="23">
        <v>0.52</v>
      </c>
      <c r="AZ191" s="23">
        <v>0.5</v>
      </c>
      <c r="BA191" s="23">
        <v>0.48</v>
      </c>
      <c r="BB191" s="92">
        <v>0.46</v>
      </c>
      <c r="BC191" s="204">
        <f t="shared" si="59"/>
        <v>2.2222222222222143</v>
      </c>
      <c r="BD191" s="283">
        <f t="shared" si="59"/>
        <v>2.2727272727272707</v>
      </c>
      <c r="BE191" s="283">
        <f t="shared" si="59"/>
        <v>4.7619047619047672</v>
      </c>
      <c r="BF191" s="283">
        <f t="shared" si="59"/>
        <v>10.526315789473673</v>
      </c>
      <c r="BG191" s="283">
        <f t="shared" si="59"/>
        <v>5.555555555555558</v>
      </c>
      <c r="BH191" s="283">
        <f t="shared" si="59"/>
        <v>12.5</v>
      </c>
      <c r="BI191" s="283">
        <f t="shared" si="59"/>
        <v>14.285714285714279</v>
      </c>
      <c r="BJ191" s="283">
        <f t="shared" si="59"/>
        <v>7.6923076923077094</v>
      </c>
      <c r="BK191" s="283">
        <f t="shared" si="59"/>
        <v>4.0000000000000036</v>
      </c>
      <c r="BL191" s="283">
        <f t="shared" si="59"/>
        <v>4.1666666666666741</v>
      </c>
      <c r="BM191" s="165">
        <f t="shared" si="59"/>
        <v>4.3478260869565188</v>
      </c>
      <c r="BN191" s="312">
        <f>AVERAGE(BC191:BM191)</f>
        <v>6.5755673030480599</v>
      </c>
      <c r="BO191" s="312">
        <f>SQRT(AVERAGE((BC191-$BN191)^2,(BD191-$BN191)^2,(BE191-$BN191)^2,(BF191-$BN191)^2,(BG191-$BN191)^2,(BH191-$BN191)^2,(BI191-$BN191)^2,(BJ191-$BN191)^2,(BK191-$BN191)^2,(BL191-$BN191)^2,(BM191-$BN191)^2))</f>
        <v>3.9381099943874882</v>
      </c>
    </row>
    <row r="192" spans="1:67">
      <c r="A192" s="20" t="s">
        <v>515</v>
      </c>
      <c r="B192" s="21" t="s">
        <v>741</v>
      </c>
      <c r="C192" s="21" t="s">
        <v>100</v>
      </c>
      <c r="D192" s="21" t="s">
        <v>619</v>
      </c>
      <c r="E192" s="101">
        <v>18</v>
      </c>
      <c r="F192" s="104">
        <v>147</v>
      </c>
      <c r="G192" s="39" t="s">
        <v>717</v>
      </c>
      <c r="H192" s="40" t="s">
        <v>717</v>
      </c>
      <c r="I192" s="353">
        <v>51.05</v>
      </c>
      <c r="J192" s="294">
        <v>1.723800195886386</v>
      </c>
      <c r="K192" s="385">
        <v>0.18</v>
      </c>
      <c r="L192" s="351">
        <v>0.22</v>
      </c>
      <c r="M192" s="22">
        <v>22.222222222222221</v>
      </c>
      <c r="N192" s="352">
        <v>40753</v>
      </c>
      <c r="O192" s="26">
        <v>40757</v>
      </c>
      <c r="P192" s="352">
        <v>40778</v>
      </c>
      <c r="Q192" s="26" t="s">
        <v>450</v>
      </c>
      <c r="R192" s="21"/>
      <c r="S192" s="211">
        <v>0.88</v>
      </c>
      <c r="T192" s="214">
        <v>33.460076045627375</v>
      </c>
      <c r="U192" s="332">
        <v>42.687109867531348</v>
      </c>
      <c r="V192" s="22">
        <v>19.410646387832699</v>
      </c>
      <c r="W192" s="333">
        <v>12</v>
      </c>
      <c r="X192" s="353">
        <v>2.63</v>
      </c>
      <c r="Y192" s="131">
        <v>1.99</v>
      </c>
      <c r="Z192" s="353">
        <v>1.52</v>
      </c>
      <c r="AA192" s="353">
        <v>2.36</v>
      </c>
      <c r="AB192" s="131">
        <v>2.8</v>
      </c>
      <c r="AC192" s="353">
        <v>3.13</v>
      </c>
      <c r="AD192" s="335">
        <v>11.785714285714292</v>
      </c>
      <c r="AE192" s="386">
        <v>9.161880832735104</v>
      </c>
      <c r="AF192" s="354">
        <v>3420</v>
      </c>
      <c r="AG192" s="353">
        <v>40.31</v>
      </c>
      <c r="AH192" s="353">
        <v>54.66</v>
      </c>
      <c r="AI192" s="355">
        <v>26.6435127759861</v>
      </c>
      <c r="AJ192" s="356">
        <v>-6.6044639590193919</v>
      </c>
      <c r="AK192" s="357">
        <v>0.65126648986186297</v>
      </c>
      <c r="AL192" s="339">
        <v>10.000000000000011</v>
      </c>
      <c r="AM192" s="340">
        <v>9.6961310486523686</v>
      </c>
      <c r="AN192" s="340">
        <v>13.525958735328961</v>
      </c>
      <c r="AO192" s="335">
        <v>20.768700594740974</v>
      </c>
      <c r="AP192" s="358"/>
      <c r="AQ192" s="359">
        <v>0.66</v>
      </c>
      <c r="AR192" s="384">
        <v>0.6</v>
      </c>
      <c r="AS192" s="360">
        <v>0.56000000000000005</v>
      </c>
      <c r="AT192" s="360">
        <v>0.5</v>
      </c>
      <c r="AU192" s="360">
        <v>0.42</v>
      </c>
      <c r="AV192" s="360">
        <v>0.35</v>
      </c>
      <c r="AW192" s="360">
        <v>0.22</v>
      </c>
      <c r="AX192" s="360">
        <v>0.125</v>
      </c>
      <c r="AY192" s="361">
        <v>0.12</v>
      </c>
      <c r="AZ192" s="360">
        <v>0.11</v>
      </c>
      <c r="BA192" s="361">
        <v>0.1</v>
      </c>
      <c r="BB192" s="366">
        <v>0.09</v>
      </c>
      <c r="BC192" s="363">
        <v>10.000000000000011</v>
      </c>
      <c r="BD192" s="364">
        <v>7.1428571428571397</v>
      </c>
      <c r="BE192" s="364">
        <v>12.000000000000011</v>
      </c>
      <c r="BF192" s="364">
        <v>19.047619047619047</v>
      </c>
      <c r="BG192" s="364">
        <v>2</v>
      </c>
      <c r="BH192" s="364">
        <v>59.090909090909079</v>
      </c>
      <c r="BI192" s="364">
        <v>76</v>
      </c>
      <c r="BJ192" s="364">
        <v>4.1666666666666741</v>
      </c>
      <c r="BK192" s="364">
        <v>9.0909090909090828</v>
      </c>
      <c r="BL192" s="364">
        <v>9.9999999999999876</v>
      </c>
      <c r="BM192" s="365">
        <v>11.111111111111116</v>
      </c>
      <c r="BN192" s="349">
        <v>21.604552013642923</v>
      </c>
      <c r="BO192" s="349">
        <v>22.390555885052162</v>
      </c>
    </row>
    <row r="193" spans="1:67">
      <c r="A193" s="20" t="s">
        <v>504</v>
      </c>
      <c r="B193" s="21" t="s">
        <v>505</v>
      </c>
      <c r="C193" s="21" t="s">
        <v>100</v>
      </c>
      <c r="D193" s="21" t="s">
        <v>457</v>
      </c>
      <c r="E193" s="101">
        <v>30</v>
      </c>
      <c r="F193" s="104">
        <v>81</v>
      </c>
      <c r="G193" s="39" t="s">
        <v>660</v>
      </c>
      <c r="H193" s="40" t="s">
        <v>796</v>
      </c>
      <c r="I193" s="353">
        <v>32.869999999999997</v>
      </c>
      <c r="J193" s="214">
        <f>(S193/I193)*100</f>
        <v>2.1904472163066626</v>
      </c>
      <c r="K193" s="107">
        <v>0.16</v>
      </c>
      <c r="L193" s="92">
        <v>0.18</v>
      </c>
      <c r="M193" s="202">
        <f>((L193/K193)-1)*100</f>
        <v>12.5</v>
      </c>
      <c r="N193" s="352">
        <v>40535</v>
      </c>
      <c r="O193" s="26">
        <v>40539</v>
      </c>
      <c r="P193" s="352">
        <v>40557</v>
      </c>
      <c r="Q193" s="26" t="s">
        <v>13</v>
      </c>
      <c r="R193" s="21"/>
      <c r="S193" s="171">
        <f>L193*4</f>
        <v>0.72</v>
      </c>
      <c r="T193" s="215">
        <f>S193/X193*100</f>
        <v>33.333333333333329</v>
      </c>
      <c r="U193" s="289">
        <f>(I193/SQRT(22.5*X193*(I193/AA193))-1)*100</f>
        <v>16.59495150326784</v>
      </c>
      <c r="V193" s="22">
        <f>I193/X193</f>
        <v>15.21759259259259</v>
      </c>
      <c r="W193" s="267">
        <v>10</v>
      </c>
      <c r="X193" s="353">
        <v>2.16</v>
      </c>
      <c r="Y193" s="131">
        <v>1.27</v>
      </c>
      <c r="Z193" s="353">
        <v>0.86</v>
      </c>
      <c r="AA193" s="353">
        <v>2.0099999999999998</v>
      </c>
      <c r="AB193" s="131">
        <v>2.5499999999999998</v>
      </c>
      <c r="AC193" s="353">
        <v>2.93</v>
      </c>
      <c r="AD193" s="229">
        <f>(AC193/AB193-1)*100</f>
        <v>14.90196078431374</v>
      </c>
      <c r="AE193" s="310">
        <f>(I193/AB193)/Y193</f>
        <v>10.149760691678246</v>
      </c>
      <c r="AF193" s="269">
        <v>3080</v>
      </c>
      <c r="AG193" s="353">
        <v>29.07</v>
      </c>
      <c r="AH193" s="353">
        <v>40.6</v>
      </c>
      <c r="AI193" s="181">
        <f>((I193-AG193)/AG193)*100</f>
        <v>13.07189542483659</v>
      </c>
      <c r="AJ193" s="149">
        <f>((I193-AH193)/AH193)*100</f>
        <v>-19.039408866995082</v>
      </c>
      <c r="AK193" s="237">
        <f>AN193/AO193</f>
        <v>1.0456203960640695</v>
      </c>
      <c r="AL193" s="226">
        <f>((AQ193/AR193)^(1/1)-1)*100</f>
        <v>6.6666666666666652</v>
      </c>
      <c r="AM193" s="227">
        <f>((AQ193/AT193)^(1/3)-1)*100</f>
        <v>7.1664579674248774</v>
      </c>
      <c r="AN193" s="227">
        <f>((AQ193/AV193)^(1/5)-1)*100</f>
        <v>9.8560543306117623</v>
      </c>
      <c r="AO193" s="229">
        <f>((AQ193/BA193)^(1/10)-1)*100</f>
        <v>9.4260348858074892</v>
      </c>
      <c r="AP193" s="217"/>
      <c r="AQ193" s="194">
        <v>0.64</v>
      </c>
      <c r="AR193" s="194">
        <v>0.6</v>
      </c>
      <c r="AS193" s="33">
        <v>0.56000000000000005</v>
      </c>
      <c r="AT193" s="33">
        <v>0.52</v>
      </c>
      <c r="AU193" s="33">
        <v>0.44</v>
      </c>
      <c r="AV193" s="33">
        <v>0.4</v>
      </c>
      <c r="AW193" s="33">
        <v>0.36</v>
      </c>
      <c r="AX193" s="33">
        <v>0.3</v>
      </c>
      <c r="AY193" s="33">
        <v>0.28000000000000003</v>
      </c>
      <c r="AZ193" s="33">
        <v>0.27</v>
      </c>
      <c r="BA193" s="33">
        <v>0.26</v>
      </c>
      <c r="BB193" s="187">
        <v>0.23</v>
      </c>
      <c r="BC193" s="184">
        <f t="shared" ref="BC193:BM195" si="60">((AQ193/AR193)-1)*100</f>
        <v>6.6666666666666652</v>
      </c>
      <c r="BD193" s="300">
        <f t="shared" si="60"/>
        <v>7.1428571428571397</v>
      </c>
      <c r="BE193" s="300">
        <f t="shared" si="60"/>
        <v>7.6923076923077094</v>
      </c>
      <c r="BF193" s="300">
        <f t="shared" si="60"/>
        <v>18.181818181818187</v>
      </c>
      <c r="BG193" s="300">
        <f t="shared" si="60"/>
        <v>9.9999999999999858</v>
      </c>
      <c r="BH193" s="300">
        <f t="shared" si="60"/>
        <v>11.111111111111116</v>
      </c>
      <c r="BI193" s="300">
        <f t="shared" si="60"/>
        <v>19.999999999999996</v>
      </c>
      <c r="BJ193" s="300">
        <f t="shared" si="60"/>
        <v>7.1428571428571397</v>
      </c>
      <c r="BK193" s="300">
        <f t="shared" si="60"/>
        <v>3.7037037037036979</v>
      </c>
      <c r="BL193" s="300">
        <f t="shared" si="60"/>
        <v>3.8461538461538547</v>
      </c>
      <c r="BM193" s="168">
        <f t="shared" si="60"/>
        <v>13.043478260869556</v>
      </c>
      <c r="BN193" s="68">
        <f>AVERAGE(BC193:BM193)</f>
        <v>9.8664503407586395</v>
      </c>
      <c r="BO193" s="68">
        <f>SQRT(AVERAGE((BC193-$BN193)^2,(BD193-$BN193)^2,(BE193-$BN193)^2,(BF193-$BN193)^2,(BG193-$BN193)^2,(BH193-$BN193)^2,(BI193-$BN193)^2,(BJ193-$BN193)^2,(BK193-$BN193)^2,(BL193-$BN193)^2,(BM193-$BN193)^2))</f>
        <v>5.1125473192380708</v>
      </c>
    </row>
    <row r="194" spans="1:67">
      <c r="A194" s="10" t="s">
        <v>510</v>
      </c>
      <c r="B194" s="11" t="s">
        <v>511</v>
      </c>
      <c r="C194" s="11" t="s">
        <v>100</v>
      </c>
      <c r="D194" s="11" t="s">
        <v>457</v>
      </c>
      <c r="E194" s="100">
        <v>33</v>
      </c>
      <c r="F194" s="104">
        <v>75</v>
      </c>
      <c r="G194" s="37" t="s">
        <v>660</v>
      </c>
      <c r="H194" s="38" t="s">
        <v>660</v>
      </c>
      <c r="I194" s="147">
        <v>77.17</v>
      </c>
      <c r="J194" s="293">
        <f>(S194/I194)*100</f>
        <v>1.8919269146041207</v>
      </c>
      <c r="K194" s="186">
        <v>0.36</v>
      </c>
      <c r="L194" s="186">
        <v>0.36499999999999999</v>
      </c>
      <c r="M194" s="430">
        <f>((L194/K194)-1)*100</f>
        <v>1.388888888888884</v>
      </c>
      <c r="N194" s="16">
        <v>40597</v>
      </c>
      <c r="O194" s="17">
        <v>40599</v>
      </c>
      <c r="P194" s="16">
        <v>40613</v>
      </c>
      <c r="Q194" s="220" t="s">
        <v>144</v>
      </c>
      <c r="R194" s="11"/>
      <c r="S194" s="211">
        <f>L194*4</f>
        <v>1.46</v>
      </c>
      <c r="T194" s="214">
        <f>S194/X194*100</f>
        <v>32.087912087912088</v>
      </c>
      <c r="U194" s="288">
        <f>(I194/SQRT(22.5*X194*(I194/AA194))-1)*100</f>
        <v>96.262688086764811</v>
      </c>
      <c r="V194" s="13">
        <f>I194/X194</f>
        <v>16.960439560439561</v>
      </c>
      <c r="W194" s="266">
        <v>12</v>
      </c>
      <c r="X194" s="147">
        <v>4.55</v>
      </c>
      <c r="Y194" s="146">
        <v>1.39</v>
      </c>
      <c r="Z194" s="147">
        <v>1.02</v>
      </c>
      <c r="AA194" s="147">
        <v>5.1100000000000003</v>
      </c>
      <c r="AB194" s="146">
        <v>4.83</v>
      </c>
      <c r="AC194" s="147">
        <v>5.84</v>
      </c>
      <c r="AD194" s="228">
        <f>(AC194/AB194-1)*100</f>
        <v>20.91097308488612</v>
      </c>
      <c r="AE194" s="229">
        <f>(I194/AB194)/Y194</f>
        <v>11.494406958904927</v>
      </c>
      <c r="AF194" s="270">
        <v>8220</v>
      </c>
      <c r="AG194" s="147">
        <v>66.13</v>
      </c>
      <c r="AH194" s="147">
        <v>87.87</v>
      </c>
      <c r="AI194" s="182">
        <f>((I194-AG194)/AG194)*100</f>
        <v>16.694389838197502</v>
      </c>
      <c r="AJ194" s="150">
        <f>((I194-AH194)/AH194)*100</f>
        <v>-12.177079776943215</v>
      </c>
      <c r="AK194" s="236">
        <f>AN194/AO194</f>
        <v>1.1567229833029344</v>
      </c>
      <c r="AL194" s="230">
        <f>((AQ194/AR194)^(1/1)-1)*100</f>
        <v>1.4084507042253502</v>
      </c>
      <c r="AM194" s="231">
        <f>((AQ194/AT194)^(1/3)-1)*100</f>
        <v>4.5515917149420382</v>
      </c>
      <c r="AN194" s="231">
        <f>((AQ194/AV194)^(1/5)-1)*100</f>
        <v>11.920522230371034</v>
      </c>
      <c r="AO194" s="228">
        <f>((AQ194/BA194)^(1/10)-1)*100</f>
        <v>10.30542524220699</v>
      </c>
      <c r="AP194" s="216"/>
      <c r="AQ194" s="193">
        <v>1.44</v>
      </c>
      <c r="AR194" s="193">
        <v>1.42</v>
      </c>
      <c r="AS194" s="23">
        <v>1.4</v>
      </c>
      <c r="AT194" s="23">
        <v>1.26</v>
      </c>
      <c r="AU194" s="23">
        <v>1</v>
      </c>
      <c r="AV194" s="23">
        <v>0.82</v>
      </c>
      <c r="AW194" s="23">
        <v>0.68</v>
      </c>
      <c r="AX194" s="23">
        <v>0.62</v>
      </c>
      <c r="AY194" s="23">
        <v>0.59499999999999997</v>
      </c>
      <c r="AZ194" s="23">
        <v>0.57999999999999996</v>
      </c>
      <c r="BA194" s="23">
        <v>0.54</v>
      </c>
      <c r="BB194" s="92">
        <v>0.48</v>
      </c>
      <c r="BC194" s="204">
        <f t="shared" si="60"/>
        <v>1.4084507042253502</v>
      </c>
      <c r="BD194" s="164">
        <f t="shared" si="60"/>
        <v>1.4285714285714235</v>
      </c>
      <c r="BE194" s="164">
        <f t="shared" si="60"/>
        <v>11.111111111111093</v>
      </c>
      <c r="BF194" s="164">
        <f t="shared" si="60"/>
        <v>26</v>
      </c>
      <c r="BG194" s="164">
        <f t="shared" si="60"/>
        <v>21.95121951219512</v>
      </c>
      <c r="BH194" s="164">
        <f t="shared" si="60"/>
        <v>20.588235294117641</v>
      </c>
      <c r="BI194" s="164">
        <f t="shared" si="60"/>
        <v>9.6774193548387224</v>
      </c>
      <c r="BJ194" s="164">
        <f t="shared" si="60"/>
        <v>4.2016806722689148</v>
      </c>
      <c r="BK194" s="164">
        <f t="shared" si="60"/>
        <v>2.5862068965517349</v>
      </c>
      <c r="BL194" s="164">
        <f t="shared" si="60"/>
        <v>7.4074074074073959</v>
      </c>
      <c r="BM194" s="165">
        <f t="shared" si="60"/>
        <v>12.500000000000021</v>
      </c>
      <c r="BN194" s="312">
        <f>AVERAGE(BC194:BM194)</f>
        <v>10.805482034662491</v>
      </c>
      <c r="BO194" s="312">
        <f>SQRT(AVERAGE((BC194-$BN194)^2,(BD194-$BN194)^2,(BE194-$BN194)^2,(BF194-$BN194)^2,(BG194-$BN194)^2,(BH194-$BN194)^2,(BI194-$BN194)^2,(BJ194-$BN194)^2,(BK194-$BN194)^2,(BL194-$BN194)^2,(BM194-$BN194)^2))</f>
        <v>8.2791340394303958</v>
      </c>
    </row>
    <row r="195" spans="1:67">
      <c r="A195" s="20" t="s">
        <v>902</v>
      </c>
      <c r="B195" s="21" t="s">
        <v>903</v>
      </c>
      <c r="C195" s="21" t="s">
        <v>100</v>
      </c>
      <c r="D195" s="21" t="s">
        <v>230</v>
      </c>
      <c r="E195" s="101">
        <v>38</v>
      </c>
      <c r="F195" s="104">
        <v>54</v>
      </c>
      <c r="G195" s="39" t="s">
        <v>660</v>
      </c>
      <c r="H195" s="40" t="s">
        <v>660</v>
      </c>
      <c r="I195" s="124">
        <v>38.89</v>
      </c>
      <c r="J195" s="214">
        <f>(S195/I195)*100</f>
        <v>3.7284649010028281</v>
      </c>
      <c r="K195" s="92">
        <v>0.36</v>
      </c>
      <c r="L195" s="92">
        <v>0.36249999999999999</v>
      </c>
      <c r="M195" s="284">
        <f>((L195/K195)-1)*100</f>
        <v>0.69444444444444198</v>
      </c>
      <c r="N195" s="25">
        <v>40541</v>
      </c>
      <c r="O195" s="26">
        <v>40543</v>
      </c>
      <c r="P195" s="352">
        <v>40585</v>
      </c>
      <c r="Q195" s="26" t="s">
        <v>16</v>
      </c>
      <c r="R195" s="21"/>
      <c r="S195" s="211">
        <f>L195*4</f>
        <v>1.45</v>
      </c>
      <c r="T195" s="214">
        <f>S195/X195*100</f>
        <v>97.972972972972968</v>
      </c>
      <c r="U195" s="288">
        <f>(I195/SQRT(22.5*X195*(I195/AA195))-1)*100</f>
        <v>40.90334897990806</v>
      </c>
      <c r="V195" s="22">
        <f>I195/X195</f>
        <v>26.277027027027028</v>
      </c>
      <c r="W195" s="266">
        <v>12</v>
      </c>
      <c r="X195" s="353">
        <v>1.48</v>
      </c>
      <c r="Y195" s="131">
        <v>1.25</v>
      </c>
      <c r="Z195" s="124">
        <v>0.72</v>
      </c>
      <c r="AA195" s="353">
        <v>1.7</v>
      </c>
      <c r="AB195" s="131">
        <v>2.64</v>
      </c>
      <c r="AC195" s="124">
        <v>3.75</v>
      </c>
      <c r="AD195" s="229">
        <f>(AC195/AB195-1)*100</f>
        <v>42.04545454545454</v>
      </c>
      <c r="AE195" s="229">
        <f>(I195/AB195)/Y195</f>
        <v>11.784848484848485</v>
      </c>
      <c r="AF195" s="269">
        <v>12290</v>
      </c>
      <c r="AG195" s="124">
        <v>35.71</v>
      </c>
      <c r="AH195" s="124">
        <v>49.24</v>
      </c>
      <c r="AI195" s="181">
        <f>((I195-AG195)/AG195)*100</f>
        <v>8.9050686082329875</v>
      </c>
      <c r="AJ195" s="149">
        <f>((I195-AH195)/AH195)*100</f>
        <v>-21.019496344435421</v>
      </c>
      <c r="AK195" s="236">
        <f>AN195/AO195</f>
        <v>1.4519923001801065</v>
      </c>
      <c r="AL195" s="226">
        <f>((AQ195/AR195)^(1/1)-1)*100</f>
        <v>2.1276595744680771</v>
      </c>
      <c r="AM195" s="227">
        <f>((AQ195/AT195)^(1/3)-1)*100</f>
        <v>31.726751201669899</v>
      </c>
      <c r="AN195" s="227">
        <f>((AQ195/AV195)^(1/5)-1)*100</f>
        <v>36.851085783726333</v>
      </c>
      <c r="AO195" s="229">
        <f>((AQ195/BA195)^(1/10)-1)*100</f>
        <v>25.379670249735685</v>
      </c>
      <c r="AP195" s="217"/>
      <c r="AQ195" s="193">
        <v>1.44</v>
      </c>
      <c r="AR195" s="193">
        <v>1.41</v>
      </c>
      <c r="AS195" s="23">
        <v>1.31</v>
      </c>
      <c r="AT195" s="23">
        <v>0.63</v>
      </c>
      <c r="AU195" s="23">
        <v>0.4</v>
      </c>
      <c r="AV195" s="23">
        <v>0.3</v>
      </c>
      <c r="AW195" s="23">
        <v>0.23499999999999999</v>
      </c>
      <c r="AX195" s="23">
        <v>0.2</v>
      </c>
      <c r="AY195" s="23">
        <v>0.19</v>
      </c>
      <c r="AZ195" s="23">
        <v>0.17</v>
      </c>
      <c r="BA195" s="23">
        <v>0.15</v>
      </c>
      <c r="BB195" s="92">
        <v>0.13</v>
      </c>
      <c r="BC195" s="204">
        <f t="shared" si="60"/>
        <v>2.1276595744680771</v>
      </c>
      <c r="BD195" s="164">
        <f t="shared" si="60"/>
        <v>7.6335877862595325</v>
      </c>
      <c r="BE195" s="164">
        <f t="shared" si="60"/>
        <v>107.93650793650795</v>
      </c>
      <c r="BF195" s="164">
        <f t="shared" si="60"/>
        <v>57.499999999999993</v>
      </c>
      <c r="BG195" s="164">
        <f t="shared" si="60"/>
        <v>33.33333333333335</v>
      </c>
      <c r="BH195" s="164">
        <f t="shared" si="60"/>
        <v>27.659574468085111</v>
      </c>
      <c r="BI195" s="164">
        <f t="shared" si="60"/>
        <v>17.499999999999982</v>
      </c>
      <c r="BJ195" s="164">
        <f t="shared" si="60"/>
        <v>5.2631578947368363</v>
      </c>
      <c r="BK195" s="164">
        <f t="shared" si="60"/>
        <v>11.764705882352944</v>
      </c>
      <c r="BL195" s="164">
        <f t="shared" si="60"/>
        <v>13.333333333333353</v>
      </c>
      <c r="BM195" s="165">
        <f t="shared" si="60"/>
        <v>15.384615384615374</v>
      </c>
      <c r="BN195" s="312">
        <f>AVERAGE(BC195:BM195)</f>
        <v>27.221497781244771</v>
      </c>
      <c r="BO195" s="312">
        <f>SQRT(AVERAGE((BC195-$BN195)^2,(BD195-$BN195)^2,(BE195-$BN195)^2,(BF195-$BN195)^2,(BG195-$BN195)^2,(BH195-$BN195)^2,(BI195-$BN195)^2,(BJ195-$BN195)^2,(BK195-$BN195)^2,(BL195-$BN195)^2,(BM195-$BN195)^2))</f>
        <v>29.589948327070807</v>
      </c>
    </row>
    <row r="196" spans="1:67">
      <c r="A196" s="20" t="s">
        <v>418</v>
      </c>
      <c r="B196" s="21" t="s">
        <v>419</v>
      </c>
      <c r="C196" s="21" t="s">
        <v>4</v>
      </c>
      <c r="D196" s="21" t="s">
        <v>614</v>
      </c>
      <c r="E196" s="101">
        <v>14</v>
      </c>
      <c r="F196" s="104">
        <v>179</v>
      </c>
      <c r="G196" s="39" t="s">
        <v>717</v>
      </c>
      <c r="H196" s="40" t="s">
        <v>717</v>
      </c>
      <c r="I196" s="410">
        <v>15.86</v>
      </c>
      <c r="J196" s="214">
        <v>2.0807061790668349</v>
      </c>
      <c r="K196" s="402">
        <v>0.32</v>
      </c>
      <c r="L196" s="351">
        <v>0.33</v>
      </c>
      <c r="M196" s="22">
        <v>3.125</v>
      </c>
      <c r="N196" s="352">
        <v>40487</v>
      </c>
      <c r="O196" s="26">
        <v>40491</v>
      </c>
      <c r="P196" s="352">
        <v>40513</v>
      </c>
      <c r="Q196" s="26" t="s">
        <v>699</v>
      </c>
      <c r="R196" s="21" t="s">
        <v>625</v>
      </c>
      <c r="S196" s="211">
        <v>0.33</v>
      </c>
      <c r="T196" s="214">
        <v>54.098360655737707</v>
      </c>
      <c r="U196" s="332">
        <v>50.49547796823957</v>
      </c>
      <c r="V196" s="22">
        <v>26</v>
      </c>
      <c r="W196" s="333">
        <v>12</v>
      </c>
      <c r="X196" s="353">
        <v>0.61</v>
      </c>
      <c r="Y196" s="131">
        <v>1.65</v>
      </c>
      <c r="Z196" s="353">
        <v>1.78</v>
      </c>
      <c r="AA196" s="353">
        <v>1.96</v>
      </c>
      <c r="AB196" s="131">
        <v>0.68</v>
      </c>
      <c r="AC196" s="353">
        <v>1.1000000000000001</v>
      </c>
      <c r="AD196" s="335">
        <v>61.764705882352949</v>
      </c>
      <c r="AE196" s="335">
        <v>14.135472370766491</v>
      </c>
      <c r="AF196" s="205">
        <v>377</v>
      </c>
      <c r="AG196" s="353">
        <v>15.5</v>
      </c>
      <c r="AH196" s="353">
        <v>19.96</v>
      </c>
      <c r="AI196" s="355">
        <v>2.322580645161286</v>
      </c>
      <c r="AJ196" s="356">
        <v>-20.54108216432866</v>
      </c>
      <c r="AK196" s="357">
        <v>1.4267149968774488</v>
      </c>
      <c r="AL196" s="339">
        <v>3.125</v>
      </c>
      <c r="AM196" s="340">
        <v>6.917810999860885</v>
      </c>
      <c r="AN196" s="340">
        <v>16.567467387918139</v>
      </c>
      <c r="AO196" s="335">
        <v>11.612317403390438</v>
      </c>
      <c r="AP196" s="358"/>
      <c r="AQ196" s="359">
        <v>0.33</v>
      </c>
      <c r="AR196" s="359">
        <v>0.32</v>
      </c>
      <c r="AS196" s="360">
        <v>0.3</v>
      </c>
      <c r="AT196" s="360">
        <v>0.27</v>
      </c>
      <c r="AU196" s="360">
        <v>0.25</v>
      </c>
      <c r="AV196" s="360">
        <v>0.15332999999999999</v>
      </c>
      <c r="AW196" s="360">
        <v>0.14333000000000001</v>
      </c>
      <c r="AX196" s="360">
        <v>0.13</v>
      </c>
      <c r="AY196" s="360">
        <v>0.12333</v>
      </c>
      <c r="AZ196" s="360">
        <v>0.11667</v>
      </c>
      <c r="BA196" s="360">
        <v>0.11</v>
      </c>
      <c r="BB196" s="366">
        <v>9.3329999999999996E-2</v>
      </c>
      <c r="BC196" s="363">
        <v>3.125</v>
      </c>
      <c r="BD196" s="445">
        <v>6.6666666666666652</v>
      </c>
      <c r="BE196" s="445">
        <v>11.111111111111088</v>
      </c>
      <c r="BF196" s="445">
        <v>8.0000000000000071</v>
      </c>
      <c r="BG196" s="445">
        <v>63.047022761364367</v>
      </c>
      <c r="BH196" s="445">
        <v>6.9769064396846279</v>
      </c>
      <c r="BI196" s="445">
        <v>10.253846153846171</v>
      </c>
      <c r="BJ196" s="445">
        <v>5.4082542771426425</v>
      </c>
      <c r="BK196" s="445">
        <v>5.7084083311905287</v>
      </c>
      <c r="BL196" s="445">
        <v>6.0636363636363599</v>
      </c>
      <c r="BM196" s="365">
        <v>17.861352191149681</v>
      </c>
      <c r="BN196" s="349">
        <v>13.111109481435648</v>
      </c>
      <c r="BO196" s="349">
        <v>16.228846766083439</v>
      </c>
    </row>
    <row r="197" spans="1:67">
      <c r="A197" s="20" t="s">
        <v>127</v>
      </c>
      <c r="B197" s="21" t="s">
        <v>128</v>
      </c>
      <c r="C197" s="21" t="s">
        <v>4</v>
      </c>
      <c r="D197" s="21" t="s">
        <v>614</v>
      </c>
      <c r="E197" s="101">
        <v>13</v>
      </c>
      <c r="F197" s="104">
        <v>189</v>
      </c>
      <c r="G197" s="39" t="s">
        <v>717</v>
      </c>
      <c r="H197" s="40" t="s">
        <v>717</v>
      </c>
      <c r="I197" s="159">
        <v>37.770000000000003</v>
      </c>
      <c r="J197" s="214">
        <v>2.3298914482393434</v>
      </c>
      <c r="K197" s="385">
        <v>0.2</v>
      </c>
      <c r="L197" s="351">
        <v>0.22</v>
      </c>
      <c r="M197" s="22">
        <v>9.9999999999999876</v>
      </c>
      <c r="N197" s="25">
        <v>40455</v>
      </c>
      <c r="O197" s="26">
        <v>40457</v>
      </c>
      <c r="P197" s="352">
        <v>40463</v>
      </c>
      <c r="Q197" s="26" t="s">
        <v>13</v>
      </c>
      <c r="R197" s="21"/>
      <c r="S197" s="211">
        <v>0.88</v>
      </c>
      <c r="T197" s="214">
        <v>35.059760956175303</v>
      </c>
      <c r="U197" s="332">
        <v>16.230754593666028</v>
      </c>
      <c r="V197" s="22">
        <v>15.047808764940239</v>
      </c>
      <c r="W197" s="333">
        <v>12</v>
      </c>
      <c r="X197" s="353">
        <v>2.5099999999999998</v>
      </c>
      <c r="Y197" s="131">
        <v>9.5900000000000016</v>
      </c>
      <c r="Z197" s="353">
        <v>0.77</v>
      </c>
      <c r="AA197" s="353">
        <v>2.02</v>
      </c>
      <c r="AB197" s="131">
        <v>1.31</v>
      </c>
      <c r="AC197" s="353">
        <v>2.5</v>
      </c>
      <c r="AD197" s="335">
        <v>90.839694656488518</v>
      </c>
      <c r="AE197" s="335">
        <v>3.0064714357353801</v>
      </c>
      <c r="AF197" s="205">
        <v>581</v>
      </c>
      <c r="AG197" s="353">
        <v>30.42</v>
      </c>
      <c r="AH197" s="353">
        <v>55.4</v>
      </c>
      <c r="AI197" s="355">
        <v>24.161735700197237</v>
      </c>
      <c r="AJ197" s="356">
        <v>-31.823104693140781</v>
      </c>
      <c r="AK197" s="357">
        <v>1.085248475097305</v>
      </c>
      <c r="AL197" s="339">
        <v>10.810810810810811</v>
      </c>
      <c r="AM197" s="340">
        <v>12.23507977934435</v>
      </c>
      <c r="AN197" s="340">
        <v>12.750965043116118</v>
      </c>
      <c r="AO197" s="335">
        <v>11.749350803716039</v>
      </c>
      <c r="AP197" s="358"/>
      <c r="AQ197" s="359">
        <v>0.82</v>
      </c>
      <c r="AR197" s="359">
        <v>0.74</v>
      </c>
      <c r="AS197" s="427">
        <v>0.66</v>
      </c>
      <c r="AT197" s="427">
        <v>0.57999999999999996</v>
      </c>
      <c r="AU197" s="427">
        <v>0.5</v>
      </c>
      <c r="AV197" s="427">
        <v>0.45</v>
      </c>
      <c r="AW197" s="427">
        <v>0.41</v>
      </c>
      <c r="AX197" s="427">
        <v>0.37</v>
      </c>
      <c r="AY197" s="427">
        <v>0.33</v>
      </c>
      <c r="AZ197" s="427">
        <v>0.31</v>
      </c>
      <c r="BA197" s="427">
        <v>0.27</v>
      </c>
      <c r="BB197" s="366">
        <v>0.24</v>
      </c>
      <c r="BC197" s="363">
        <v>10.810810810810811</v>
      </c>
      <c r="BD197" s="445">
        <v>12.121212121212107</v>
      </c>
      <c r="BE197" s="445">
        <v>13.793103448275867</v>
      </c>
      <c r="BF197" s="445">
        <v>15.999999999999993</v>
      </c>
      <c r="BG197" s="445">
        <v>11.111111111111116</v>
      </c>
      <c r="BH197" s="445">
        <v>9.7560975609756202</v>
      </c>
      <c r="BI197" s="445">
        <v>10.810810810810811</v>
      </c>
      <c r="BJ197" s="445">
        <v>12.121212121212107</v>
      </c>
      <c r="BK197" s="445">
        <v>6.4516129032258229</v>
      </c>
      <c r="BL197" s="445">
        <v>14.814814814814811</v>
      </c>
      <c r="BM197" s="365">
        <v>12.50000000000002</v>
      </c>
      <c r="BN197" s="349">
        <v>11.84461688204083</v>
      </c>
      <c r="BO197" s="349">
        <v>2.4604206397841084</v>
      </c>
    </row>
    <row r="198" spans="1:67">
      <c r="A198" s="29" t="s">
        <v>640</v>
      </c>
      <c r="B198" s="31" t="s">
        <v>641</v>
      </c>
      <c r="C198" s="21" t="s">
        <v>4</v>
      </c>
      <c r="D198" s="31" t="s">
        <v>614</v>
      </c>
      <c r="E198" s="102">
        <v>37</v>
      </c>
      <c r="F198" s="104">
        <v>60</v>
      </c>
      <c r="G198" s="41" t="s">
        <v>660</v>
      </c>
      <c r="H198" s="43" t="s">
        <v>660</v>
      </c>
      <c r="I198" s="125">
        <v>28.36</v>
      </c>
      <c r="J198" s="295">
        <f>(S198/I198)*100</f>
        <v>1.6572637517630464</v>
      </c>
      <c r="K198" s="187">
        <v>0.1125</v>
      </c>
      <c r="L198" s="187">
        <v>0.11749999999999999</v>
      </c>
      <c r="M198" s="169">
        <f>((L198/K198)-1)*100</f>
        <v>4.4444444444444287</v>
      </c>
      <c r="N198" s="44">
        <v>40617</v>
      </c>
      <c r="O198" s="45">
        <v>40619</v>
      </c>
      <c r="P198" s="44">
        <v>40633</v>
      </c>
      <c r="Q198" s="45" t="s">
        <v>10</v>
      </c>
      <c r="R198" s="31"/>
      <c r="S198" s="171">
        <f>L198*4</f>
        <v>0.47</v>
      </c>
      <c r="T198" s="214">
        <f>S198/X198*100</f>
        <v>36.153846153846153</v>
      </c>
      <c r="U198" s="288">
        <f>(I198/SQRT(22.5*X198*(I198/AA198))-1)*100</f>
        <v>-13.036406084691599</v>
      </c>
      <c r="V198" s="32">
        <f>I198/X198</f>
        <v>21.815384615384612</v>
      </c>
      <c r="W198" s="267">
        <v>12</v>
      </c>
      <c r="X198" s="125">
        <v>1.3</v>
      </c>
      <c r="Y198" s="133">
        <v>1.07</v>
      </c>
      <c r="Z198" s="125">
        <v>0.59</v>
      </c>
      <c r="AA198" s="125">
        <v>0.78</v>
      </c>
      <c r="AB198" s="133">
        <v>1.39</v>
      </c>
      <c r="AC198" s="125">
        <v>1.48</v>
      </c>
      <c r="AD198" s="234">
        <f>(AC198/AB198-1)*100</f>
        <v>6.4748201438848962</v>
      </c>
      <c r="AE198" s="229">
        <f>(I198/AB198)/Y198</f>
        <v>19.068109997982923</v>
      </c>
      <c r="AF198" s="271">
        <v>2940</v>
      </c>
      <c r="AG198" s="125">
        <v>28.58</v>
      </c>
      <c r="AH198" s="125">
        <v>37.909999999999997</v>
      </c>
      <c r="AI198" s="183">
        <f>((I198-AG198)/AG198)*100</f>
        <v>-0.76976906927921229</v>
      </c>
      <c r="AJ198" s="151">
        <f>((I198-AH198)/AH198)*100</f>
        <v>-25.191242416249004</v>
      </c>
      <c r="AK198" s="236">
        <f>AN198/AO198</f>
        <v>0.82889899178778448</v>
      </c>
      <c r="AL198" s="232">
        <f>((AQ198/AR198)^(1/1)-1)*100</f>
        <v>3.488372093023262</v>
      </c>
      <c r="AM198" s="233">
        <f>((AQ198/AT198)^(1/3)-1)*100</f>
        <v>4.4957116445886403</v>
      </c>
      <c r="AN198" s="233">
        <f>((AQ198/AV198)^(1/5)-1)*100</f>
        <v>4.9200269147087194</v>
      </c>
      <c r="AO198" s="234">
        <f>((AQ198/BA198)^(1/10)-1)*100</f>
        <v>5.9356169611174403</v>
      </c>
      <c r="AP198" s="218"/>
      <c r="AQ198" s="193">
        <v>0.44500000000000001</v>
      </c>
      <c r="AR198" s="193">
        <v>0.43</v>
      </c>
      <c r="AS198" s="428">
        <v>0.41</v>
      </c>
      <c r="AT198" s="428">
        <v>0.39</v>
      </c>
      <c r="AU198" s="428">
        <v>0.37</v>
      </c>
      <c r="AV198" s="428">
        <v>0.35</v>
      </c>
      <c r="AW198" s="428">
        <v>0.33</v>
      </c>
      <c r="AX198" s="428">
        <v>0.31</v>
      </c>
      <c r="AY198" s="428">
        <v>0.28999999999999998</v>
      </c>
      <c r="AZ198" s="428">
        <v>0.27</v>
      </c>
      <c r="BA198" s="428">
        <v>0.25</v>
      </c>
      <c r="BB198" s="92">
        <v>0.23</v>
      </c>
      <c r="BC198" s="204">
        <f t="shared" ref="BC198:BM202" si="61">((AQ198/AR198)-1)*100</f>
        <v>3.488372093023262</v>
      </c>
      <c r="BD198" s="283">
        <f t="shared" si="61"/>
        <v>4.8780487804878092</v>
      </c>
      <c r="BE198" s="283">
        <f t="shared" si="61"/>
        <v>5.12820512820511</v>
      </c>
      <c r="BF198" s="283">
        <f t="shared" si="61"/>
        <v>5.4054054054054168</v>
      </c>
      <c r="BG198" s="283">
        <f t="shared" si="61"/>
        <v>5.7142857142857162</v>
      </c>
      <c r="BH198" s="283">
        <f t="shared" si="61"/>
        <v>6.0606060606060552</v>
      </c>
      <c r="BI198" s="283">
        <f t="shared" si="61"/>
        <v>6.4516129032258229</v>
      </c>
      <c r="BJ198" s="283">
        <f t="shared" si="61"/>
        <v>6.8965517241379448</v>
      </c>
      <c r="BK198" s="283">
        <f t="shared" si="61"/>
        <v>7.4074074074073959</v>
      </c>
      <c r="BL198" s="283">
        <f t="shared" si="61"/>
        <v>8.0000000000000071</v>
      </c>
      <c r="BM198" s="165">
        <f t="shared" si="61"/>
        <v>8.6956521739130377</v>
      </c>
      <c r="BN198" s="312">
        <f>AVERAGE(BC198:BM198)</f>
        <v>6.1932861264270533</v>
      </c>
      <c r="BO198" s="312">
        <f>SQRT(AVERAGE((BC198-$BN198)^2,(BD198-$BN198)^2,(BE198-$BN198)^2,(BF198-$BN198)^2,(BG198-$BN198)^2,(BH198-$BN198)^2,(BI198-$BN198)^2,(BJ198-$BN198)^2,(BK198-$BN198)^2,(BL198-$BN198)^2,(BM198-$BN198)^2))</f>
        <v>1.4336877030397963</v>
      </c>
    </row>
    <row r="199" spans="1:67">
      <c r="A199" s="20" t="s">
        <v>622</v>
      </c>
      <c r="B199" s="21" t="s">
        <v>908</v>
      </c>
      <c r="C199" s="21" t="s">
        <v>4</v>
      </c>
      <c r="D199" s="21" t="s">
        <v>614</v>
      </c>
      <c r="E199" s="101">
        <v>37</v>
      </c>
      <c r="F199" s="104">
        <v>57</v>
      </c>
      <c r="G199" s="39" t="s">
        <v>660</v>
      </c>
      <c r="H199" s="40" t="s">
        <v>660</v>
      </c>
      <c r="I199" s="353">
        <v>37.11</v>
      </c>
      <c r="J199" s="213">
        <f>(S199/I199)*100</f>
        <v>7.8146052277014277</v>
      </c>
      <c r="K199" s="107">
        <v>0.7</v>
      </c>
      <c r="L199" s="92">
        <v>0.72499999999999998</v>
      </c>
      <c r="M199" s="202">
        <f>((L199/K199)-1)*100</f>
        <v>3.5714285714285809</v>
      </c>
      <c r="N199" s="407">
        <v>40242</v>
      </c>
      <c r="O199" s="63">
        <v>40246</v>
      </c>
      <c r="P199" s="407">
        <v>40259</v>
      </c>
      <c r="Q199" s="26" t="s">
        <v>424</v>
      </c>
      <c r="R199" s="21"/>
      <c r="S199" s="211">
        <f>L199*4</f>
        <v>2.9</v>
      </c>
      <c r="T199" s="213">
        <f>S199/X199*100</f>
        <v>97.315436241610726</v>
      </c>
      <c r="U199" s="290">
        <f>(I199/SQRT(22.5*X199*(I199/AA199))-1)*100</f>
        <v>-19.185909483860531</v>
      </c>
      <c r="V199" s="22">
        <f>I199/X199</f>
        <v>12.453020134228188</v>
      </c>
      <c r="W199" s="266">
        <v>12</v>
      </c>
      <c r="X199" s="353">
        <v>2.98</v>
      </c>
      <c r="Y199" s="131">
        <v>2.5099999999999998</v>
      </c>
      <c r="Z199" s="353">
        <v>3.22</v>
      </c>
      <c r="AA199" s="353">
        <v>1.18</v>
      </c>
      <c r="AB199" s="131">
        <v>2.63</v>
      </c>
      <c r="AC199" s="353">
        <v>2.73</v>
      </c>
      <c r="AD199" s="229">
        <f>(AC199/AB199-1)*100</f>
        <v>3.8022813688213031</v>
      </c>
      <c r="AE199" s="308">
        <f>(I199/AB199)/Y199</f>
        <v>5.6216199839425576</v>
      </c>
      <c r="AF199" s="269">
        <v>22290</v>
      </c>
      <c r="AG199" s="353">
        <v>35.1</v>
      </c>
      <c r="AH199" s="353">
        <v>46.87</v>
      </c>
      <c r="AI199" s="181">
        <f>((I199-AG199)/AG199)*100</f>
        <v>5.7264957264957204</v>
      </c>
      <c r="AJ199" s="149">
        <f>((I199-AH199)/AH199)*100</f>
        <v>-20.82355451248133</v>
      </c>
      <c r="AK199" s="235">
        <f>AN199/AO199</f>
        <v>2.0620025968223326</v>
      </c>
      <c r="AL199" s="226">
        <f>((AQ199/AR199)^(1/1)-1)*100</f>
        <v>3.5714285714285809</v>
      </c>
      <c r="AM199" s="439">
        <f>((AQ199/AT199)^(1/3)-1)*100</f>
        <v>123.4300331606732</v>
      </c>
      <c r="AN199" s="438">
        <f>((AQ199/AV199)^(1/5)-1)*100</f>
        <v>64.602850282989493</v>
      </c>
      <c r="AO199" s="229">
        <f>((AQ199/BA199)^(1/10)-1)*100</f>
        <v>31.330149817728792</v>
      </c>
      <c r="AP199" s="217"/>
      <c r="AQ199" s="191">
        <v>2.9</v>
      </c>
      <c r="AR199" s="219">
        <v>2.8</v>
      </c>
      <c r="AS199" s="14">
        <v>2.1675</v>
      </c>
      <c r="AT199" s="14">
        <v>0.26</v>
      </c>
      <c r="AU199" s="14">
        <v>0.25</v>
      </c>
      <c r="AV199" s="14">
        <v>0.24</v>
      </c>
      <c r="AW199" s="14">
        <v>0.23</v>
      </c>
      <c r="AX199" s="14">
        <v>0.22</v>
      </c>
      <c r="AY199" s="14">
        <v>0.21</v>
      </c>
      <c r="AZ199" s="14">
        <v>0.2</v>
      </c>
      <c r="BA199" s="14">
        <v>0.19</v>
      </c>
      <c r="BB199" s="186">
        <v>0.18</v>
      </c>
      <c r="BC199" s="298">
        <f t="shared" si="61"/>
        <v>3.5714285714285809</v>
      </c>
      <c r="BD199" s="299">
        <f t="shared" si="61"/>
        <v>29.181084198385232</v>
      </c>
      <c r="BE199" s="299">
        <f t="shared" si="61"/>
        <v>733.65384615384619</v>
      </c>
      <c r="BF199" s="299">
        <f t="shared" si="61"/>
        <v>4.0000000000000036</v>
      </c>
      <c r="BG199" s="299">
        <f t="shared" si="61"/>
        <v>4.1666666666666741</v>
      </c>
      <c r="BH199" s="299">
        <f t="shared" si="61"/>
        <v>4.3478260869565188</v>
      </c>
      <c r="BI199" s="299">
        <f t="shared" si="61"/>
        <v>4.5454545454545414</v>
      </c>
      <c r="BJ199" s="299">
        <f t="shared" si="61"/>
        <v>4.7619047619047672</v>
      </c>
      <c r="BK199" s="299">
        <f t="shared" si="61"/>
        <v>4.9999999999999822</v>
      </c>
      <c r="BL199" s="299">
        <f t="shared" si="61"/>
        <v>5.2631578947368363</v>
      </c>
      <c r="BM199" s="163">
        <f t="shared" si="61"/>
        <v>5.555555555555558</v>
      </c>
      <c r="BN199" s="109">
        <f>AVERAGE(BC199:BM199)</f>
        <v>73.095174948630444</v>
      </c>
      <c r="BO199" s="109">
        <f>SQRT(AVERAGE((BC199-$BN199)^2,(BD199-$BN199)^2,(BE199-$BN199)^2,(BF199-$BN199)^2,(BG199-$BN199)^2,(BH199-$BN199)^2,(BI199-$BN199)^2,(BJ199-$BN199)^2,(BK199-$BN199)^2,(BL199-$BN199)^2,(BM199-$BN199)^2))</f>
        <v>209.00619233328109</v>
      </c>
    </row>
    <row r="200" spans="1:67">
      <c r="A200" s="20" t="s">
        <v>799</v>
      </c>
      <c r="B200" s="21" t="s">
        <v>800</v>
      </c>
      <c r="C200" s="21" t="s">
        <v>4</v>
      </c>
      <c r="D200" s="21" t="s">
        <v>614</v>
      </c>
      <c r="E200" s="101">
        <v>27</v>
      </c>
      <c r="F200" s="104">
        <v>93</v>
      </c>
      <c r="G200" s="39" t="s">
        <v>796</v>
      </c>
      <c r="H200" s="40" t="s">
        <v>796</v>
      </c>
      <c r="I200" s="353">
        <v>29.26</v>
      </c>
      <c r="J200" s="214">
        <f>(S200/I200)*100</f>
        <v>5.8783321941216675</v>
      </c>
      <c r="K200" s="107">
        <v>0.42</v>
      </c>
      <c r="L200" s="92">
        <v>0.43</v>
      </c>
      <c r="M200" s="202">
        <f>((L200/K200)-1)*100</f>
        <v>2.3809523809523725</v>
      </c>
      <c r="N200" s="352">
        <v>40548</v>
      </c>
      <c r="O200" s="26">
        <v>40550</v>
      </c>
      <c r="P200" s="352">
        <v>40575</v>
      </c>
      <c r="Q200" s="26" t="s">
        <v>15</v>
      </c>
      <c r="R200" s="21"/>
      <c r="S200" s="211">
        <f>L200*4</f>
        <v>1.72</v>
      </c>
      <c r="T200" s="214">
        <f>S200/X200*100</f>
        <v>50</v>
      </c>
      <c r="U200" s="288">
        <f>(I200/SQRT(22.5*X200*(I200/AA200))-1)*100</f>
        <v>-23.699560250656791</v>
      </c>
      <c r="V200" s="22">
        <f>I200/X200</f>
        <v>8.5058139534883725</v>
      </c>
      <c r="W200" s="266">
        <v>12</v>
      </c>
      <c r="X200" s="353">
        <v>3.44</v>
      </c>
      <c r="Y200" s="131">
        <v>2.15</v>
      </c>
      <c r="Z200" s="124">
        <v>1.39</v>
      </c>
      <c r="AA200" s="353">
        <v>1.54</v>
      </c>
      <c r="AB200" s="131">
        <v>2.38</v>
      </c>
      <c r="AC200" s="124">
        <v>2.5499999999999998</v>
      </c>
      <c r="AD200" s="229">
        <f>(AC200/AB200-1)*100</f>
        <v>7.1428571428571397</v>
      </c>
      <c r="AE200" s="309">
        <f>(I200/AB200)/Y200</f>
        <v>5.7181942544459652</v>
      </c>
      <c r="AF200" s="269">
        <v>173280</v>
      </c>
      <c r="AG200" s="124">
        <v>25.79</v>
      </c>
      <c r="AH200" s="124">
        <v>31.94</v>
      </c>
      <c r="AI200" s="181">
        <f>((I200-AG200)/AG200)*100</f>
        <v>13.454827452500979</v>
      </c>
      <c r="AJ200" s="149">
        <f>((I200-AH200)/AH200)*100</f>
        <v>-8.3907326236693791</v>
      </c>
      <c r="AK200" s="236">
        <f>AN200/AO200</f>
        <v>1.0289667605031263</v>
      </c>
      <c r="AL200" s="226">
        <f>((AQ200/AR200)^(1/1)-1)*100</f>
        <v>2.4390243902439046</v>
      </c>
      <c r="AM200" s="227">
        <f>((AQ200/AT200)^(1/3)-1)*100</f>
        <v>5.7645954231698937</v>
      </c>
      <c r="AN200" s="227">
        <f>((AQ200/AV200)^(1/5)-1)*100</f>
        <v>5.4250739413029825</v>
      </c>
      <c r="AO200" s="229">
        <f>((AQ200/BA200)^(1/10)-1)*100</f>
        <v>5.2723510122429262</v>
      </c>
      <c r="AP200" s="217"/>
      <c r="AQ200" s="193">
        <v>1.68</v>
      </c>
      <c r="AR200" s="193">
        <v>1.64</v>
      </c>
      <c r="AS200" s="428">
        <v>1.6</v>
      </c>
      <c r="AT200" s="428">
        <v>1.42</v>
      </c>
      <c r="AU200" s="428">
        <v>1.33</v>
      </c>
      <c r="AV200" s="428">
        <v>1.29</v>
      </c>
      <c r="AW200" s="428">
        <v>1.25</v>
      </c>
      <c r="AX200" s="428">
        <v>1.1174999999999999</v>
      </c>
      <c r="AY200" s="428">
        <v>1.0625</v>
      </c>
      <c r="AZ200" s="428">
        <v>1.0225</v>
      </c>
      <c r="BA200" s="428">
        <v>1.0049999999999999</v>
      </c>
      <c r="BB200" s="92">
        <v>0.96499999999999997</v>
      </c>
      <c r="BC200" s="204">
        <f t="shared" si="61"/>
        <v>2.4390243902439046</v>
      </c>
      <c r="BD200" s="283">
        <f t="shared" si="61"/>
        <v>2.4999999999999911</v>
      </c>
      <c r="BE200" s="283">
        <f t="shared" si="61"/>
        <v>12.676056338028175</v>
      </c>
      <c r="BF200" s="283">
        <f t="shared" si="61"/>
        <v>6.7669172932330657</v>
      </c>
      <c r="BG200" s="283">
        <f t="shared" si="61"/>
        <v>3.1007751937984551</v>
      </c>
      <c r="BH200" s="283">
        <f t="shared" si="61"/>
        <v>3.2000000000000028</v>
      </c>
      <c r="BI200" s="283">
        <f t="shared" si="61"/>
        <v>11.856823266219241</v>
      </c>
      <c r="BJ200" s="283">
        <f t="shared" si="61"/>
        <v>5.1764705882352935</v>
      </c>
      <c r="BK200" s="283">
        <f t="shared" si="61"/>
        <v>3.9119804400977953</v>
      </c>
      <c r="BL200" s="283">
        <f t="shared" si="61"/>
        <v>1.7412935323383172</v>
      </c>
      <c r="BM200" s="165">
        <f t="shared" si="61"/>
        <v>4.1450777202072464</v>
      </c>
      <c r="BN200" s="312">
        <f>AVERAGE(BC200:BM200)</f>
        <v>5.2285835238546801</v>
      </c>
      <c r="BO200" s="312">
        <f>SQRT(AVERAGE((BC200-$BN200)^2,(BD200-$BN200)^2,(BE200-$BN200)^2,(BF200-$BN200)^2,(BG200-$BN200)^2,(BH200-$BN200)^2,(BI200-$BN200)^2,(BJ200-$BN200)^2,(BK200-$BN200)^2,(BL200-$BN200)^2,(BM200-$BN200)^2))</f>
        <v>3.5765110925324337</v>
      </c>
    </row>
    <row r="201" spans="1:67">
      <c r="A201" s="20" t="s">
        <v>635</v>
      </c>
      <c r="B201" s="21" t="s">
        <v>636</v>
      </c>
      <c r="C201" s="21" t="s">
        <v>71</v>
      </c>
      <c r="D201" s="21" t="s">
        <v>620</v>
      </c>
      <c r="E201" s="101">
        <v>41</v>
      </c>
      <c r="F201" s="104">
        <v>35</v>
      </c>
      <c r="G201" s="39" t="s">
        <v>660</v>
      </c>
      <c r="H201" s="40" t="s">
        <v>660</v>
      </c>
      <c r="I201" s="353">
        <v>29.88</v>
      </c>
      <c r="J201" s="214">
        <f>(S201/I201)*100</f>
        <v>4.8862115127175372</v>
      </c>
      <c r="K201" s="107">
        <v>0.36</v>
      </c>
      <c r="L201" s="92">
        <v>0.36499999999999999</v>
      </c>
      <c r="M201" s="284">
        <f>((L201/K201)-1)*100</f>
        <v>1.388888888888884</v>
      </c>
      <c r="N201" s="352">
        <v>40585</v>
      </c>
      <c r="O201" s="26">
        <v>40589</v>
      </c>
      <c r="P201" s="352">
        <v>40603</v>
      </c>
      <c r="Q201" s="26" t="s">
        <v>7</v>
      </c>
      <c r="R201" s="190"/>
      <c r="S201" s="211">
        <f>L201*4</f>
        <v>1.46</v>
      </c>
      <c r="T201" s="214">
        <f>S201/X201*100</f>
        <v>89.024390243902445</v>
      </c>
      <c r="U201" s="288">
        <f>(I201/SQRT(22.5*X201*(I201/AA201))-1)*100</f>
        <v>-6.9172935293432714</v>
      </c>
      <c r="V201" s="22">
        <f>I201/X201</f>
        <v>18.219512195121951</v>
      </c>
      <c r="W201" s="266">
        <v>12</v>
      </c>
      <c r="X201" s="353">
        <v>1.64</v>
      </c>
      <c r="Y201" s="131">
        <v>3.39</v>
      </c>
      <c r="Z201" s="124">
        <v>0.93</v>
      </c>
      <c r="AA201" s="353">
        <v>1.07</v>
      </c>
      <c r="AB201" s="131">
        <v>1.78</v>
      </c>
      <c r="AC201" s="124">
        <v>2.2799999999999998</v>
      </c>
      <c r="AD201" s="229">
        <f>(AC201/AB201-1)*100</f>
        <v>28.089887640449419</v>
      </c>
      <c r="AE201" s="309">
        <f>(I201/AB201)/Y201</f>
        <v>4.9517748831659532</v>
      </c>
      <c r="AF201" s="269">
        <v>1180</v>
      </c>
      <c r="AG201" s="124">
        <v>28.12</v>
      </c>
      <c r="AH201" s="124">
        <v>34.85</v>
      </c>
      <c r="AI201" s="181">
        <f>((I201-AG201)/AG201)*100</f>
        <v>6.2588904694167784</v>
      </c>
      <c r="AJ201" s="149">
        <f>((I201-AH201)/AH201)*100</f>
        <v>-14.261119081779059</v>
      </c>
      <c r="AK201" s="236">
        <f>AN201/AO201</f>
        <v>0.81670143966548125</v>
      </c>
      <c r="AL201" s="226">
        <f>((AQ201/AR201)^(1/1)-1)*100</f>
        <v>1.4084507042253502</v>
      </c>
      <c r="AM201" s="227">
        <f>((AQ201/AT201)^(1/3)-1)*100</f>
        <v>1.6749517495397992</v>
      </c>
      <c r="AN201" s="227">
        <f>((AQ201/AV201)^(1/5)-1)*100</f>
        <v>2.3836255539609663</v>
      </c>
      <c r="AO201" s="229">
        <f>((AQ201/BA201)^(1/10)-1)*100</f>
        <v>2.9186008964760646</v>
      </c>
      <c r="AP201" s="217"/>
      <c r="AQ201" s="193">
        <v>1.44</v>
      </c>
      <c r="AR201" s="193">
        <v>1.42</v>
      </c>
      <c r="AS201" s="444">
        <v>1.4</v>
      </c>
      <c r="AT201" s="428">
        <v>1.37</v>
      </c>
      <c r="AU201" s="428">
        <v>1.32</v>
      </c>
      <c r="AV201" s="428">
        <v>1.28</v>
      </c>
      <c r="AW201" s="428">
        <v>1.24</v>
      </c>
      <c r="AX201" s="428">
        <v>1.2</v>
      </c>
      <c r="AY201" s="428">
        <v>1.1599999999999999</v>
      </c>
      <c r="AZ201" s="428">
        <v>1.1200000000000001</v>
      </c>
      <c r="BA201" s="428">
        <v>1.08</v>
      </c>
      <c r="BB201" s="92">
        <v>1.04</v>
      </c>
      <c r="BC201" s="204">
        <f t="shared" si="61"/>
        <v>1.4084507042253502</v>
      </c>
      <c r="BD201" s="283">
        <f t="shared" si="61"/>
        <v>1.4285714285714235</v>
      </c>
      <c r="BE201" s="283">
        <f t="shared" si="61"/>
        <v>2.1897810218977964</v>
      </c>
      <c r="BF201" s="283">
        <f t="shared" si="61"/>
        <v>3.7878787878787845</v>
      </c>
      <c r="BG201" s="283">
        <f t="shared" si="61"/>
        <v>3.125</v>
      </c>
      <c r="BH201" s="283">
        <f t="shared" si="61"/>
        <v>3.2258064516129004</v>
      </c>
      <c r="BI201" s="283">
        <f t="shared" si="61"/>
        <v>3.3333333333333437</v>
      </c>
      <c r="BJ201" s="283">
        <f t="shared" si="61"/>
        <v>3.4482758620689724</v>
      </c>
      <c r="BK201" s="283">
        <f t="shared" si="61"/>
        <v>3.5714285714285587</v>
      </c>
      <c r="BL201" s="283">
        <f t="shared" si="61"/>
        <v>3.7037037037036979</v>
      </c>
      <c r="BM201" s="165">
        <f t="shared" si="61"/>
        <v>3.8461538461538547</v>
      </c>
      <c r="BN201" s="312">
        <f>AVERAGE(BC201:BM201)</f>
        <v>3.0062167009886078</v>
      </c>
      <c r="BO201" s="312">
        <f>SQRT(AVERAGE((BC201-$BN201)^2,(BD201-$BN201)^2,(BE201-$BN201)^2,(BF201-$BN201)^2,(BG201-$BN201)^2,(BH201-$BN201)^2,(BI201-$BN201)^2,(BJ201-$BN201)^2,(BK201-$BN201)^2,(BL201-$BN201)^2,(BM201-$BN201)^2))</f>
        <v>0.86316443873127868</v>
      </c>
    </row>
    <row r="202" spans="1:67">
      <c r="A202" s="20" t="s">
        <v>587</v>
      </c>
      <c r="B202" s="21" t="s">
        <v>588</v>
      </c>
      <c r="C202" s="21" t="s">
        <v>71</v>
      </c>
      <c r="D202" s="21" t="s">
        <v>620</v>
      </c>
      <c r="E202" s="101">
        <v>37</v>
      </c>
      <c r="F202" s="104">
        <v>59</v>
      </c>
      <c r="G202" s="39" t="s">
        <v>660</v>
      </c>
      <c r="H202" s="40" t="s">
        <v>796</v>
      </c>
      <c r="I202" s="353">
        <v>52.6</v>
      </c>
      <c r="J202" s="214">
        <f>(S202/I202)*100</f>
        <v>4.5627376425855504</v>
      </c>
      <c r="K202" s="92">
        <v>0.59499999999999997</v>
      </c>
      <c r="L202" s="92">
        <v>0.6</v>
      </c>
      <c r="M202" s="284">
        <f>((L202/K202)-1)*100</f>
        <v>0.84033613445377853</v>
      </c>
      <c r="N202" s="352">
        <v>40588</v>
      </c>
      <c r="O202" s="26">
        <v>40590</v>
      </c>
      <c r="P202" s="352">
        <v>40617</v>
      </c>
      <c r="Q202" s="26" t="s">
        <v>8</v>
      </c>
      <c r="R202" s="21"/>
      <c r="S202" s="211">
        <f>L202*4</f>
        <v>2.4</v>
      </c>
      <c r="T202" s="214">
        <f>S202/X202*100</f>
        <v>64.343163538873995</v>
      </c>
      <c r="U202" s="288">
        <f>(I202/SQRT(22.5*X202*(I202/AA202))-1)*100</f>
        <v>-6.9991880266451307</v>
      </c>
      <c r="V202" s="22">
        <f>I202/X202</f>
        <v>14.101876675603217</v>
      </c>
      <c r="W202" s="266">
        <v>12</v>
      </c>
      <c r="X202" s="353">
        <v>3.73</v>
      </c>
      <c r="Y202" s="131">
        <v>4.3499999999999996</v>
      </c>
      <c r="Z202" s="124">
        <v>1.17</v>
      </c>
      <c r="AA202" s="353">
        <v>1.38</v>
      </c>
      <c r="AB202" s="131">
        <v>3.55</v>
      </c>
      <c r="AC202" s="124">
        <v>3.69</v>
      </c>
      <c r="AD202" s="229">
        <f>(AC202/AB202-1)*100</f>
        <v>3.9436619718309807</v>
      </c>
      <c r="AE202" s="309">
        <f>(I202/AB202)/Y202</f>
        <v>3.4061842318277487</v>
      </c>
      <c r="AF202" s="269">
        <v>15390</v>
      </c>
      <c r="AG202" s="124">
        <v>45.9</v>
      </c>
      <c r="AH202" s="124">
        <v>54.36</v>
      </c>
      <c r="AI202" s="181">
        <f>((I202-AG202)/AG202)*100</f>
        <v>14.596949891067545</v>
      </c>
      <c r="AJ202" s="149">
        <f>((I202-AH202)/AH202)*100</f>
        <v>-3.2376747608535652</v>
      </c>
      <c r="AK202" s="236">
        <f>AN202/AO202</f>
        <v>0.97796884239036075</v>
      </c>
      <c r="AL202" s="226">
        <f>((AQ202/AR202)^(1/1)-1)*100</f>
        <v>0.84745762711864181</v>
      </c>
      <c r="AM202" s="227">
        <f>((AQ202/AT202)^(1/3)-1)*100</f>
        <v>0.85474230603979073</v>
      </c>
      <c r="AN202" s="227">
        <f>((AQ202/AV202)^(1/5)-1)*100</f>
        <v>0.8621965815340138</v>
      </c>
      <c r="AO202" s="229">
        <f>((AQ202/BA202)^(1/10)-1)*100</f>
        <v>0.88161968373821065</v>
      </c>
      <c r="AP202" s="217"/>
      <c r="AQ202" s="193">
        <v>2.38</v>
      </c>
      <c r="AR202" s="193">
        <v>2.36</v>
      </c>
      <c r="AS202" s="428">
        <v>2.34</v>
      </c>
      <c r="AT202" s="428">
        <v>2.3199999999999998</v>
      </c>
      <c r="AU202" s="428">
        <v>2.2999999999999998</v>
      </c>
      <c r="AV202" s="428">
        <v>2.2799999999999998</v>
      </c>
      <c r="AW202" s="428">
        <v>2.2599999999999998</v>
      </c>
      <c r="AX202" s="428">
        <v>2.2400000000000002</v>
      </c>
      <c r="AY202" s="428">
        <v>2.2200000000000002</v>
      </c>
      <c r="AZ202" s="428">
        <v>2.2000000000000002</v>
      </c>
      <c r="BA202" s="428">
        <v>2.1800000000000002</v>
      </c>
      <c r="BB202" s="92">
        <v>2.14</v>
      </c>
      <c r="BC202" s="204">
        <f t="shared" si="61"/>
        <v>0.84745762711864181</v>
      </c>
      <c r="BD202" s="283">
        <f t="shared" si="61"/>
        <v>0.85470085470085166</v>
      </c>
      <c r="BE202" s="283">
        <f t="shared" si="61"/>
        <v>0.86206896551723755</v>
      </c>
      <c r="BF202" s="283">
        <f t="shared" si="61"/>
        <v>0.86956521739129933</v>
      </c>
      <c r="BG202" s="283">
        <f t="shared" si="61"/>
        <v>0.87719298245614308</v>
      </c>
      <c r="BH202" s="283">
        <f t="shared" si="61"/>
        <v>0.88495575221239076</v>
      </c>
      <c r="BI202" s="283">
        <f t="shared" si="61"/>
        <v>0.89285714285711748</v>
      </c>
      <c r="BJ202" s="283">
        <f t="shared" si="61"/>
        <v>0.9009009009008917</v>
      </c>
      <c r="BK202" s="283">
        <f t="shared" si="61"/>
        <v>0.90909090909090384</v>
      </c>
      <c r="BL202" s="283">
        <f t="shared" si="61"/>
        <v>0.91743119266054496</v>
      </c>
      <c r="BM202" s="165">
        <f t="shared" si="61"/>
        <v>1.8691588785046731</v>
      </c>
      <c r="BN202" s="312">
        <f>AVERAGE(BC202:BM202)</f>
        <v>0.97139822031006318</v>
      </c>
      <c r="BO202" s="312">
        <f>SQRT(AVERAGE((BC202-$BN202)^2,(BD202-$BN202)^2,(BE202-$BN202)^2,(BF202-$BN202)^2,(BG202-$BN202)^2,(BH202-$BN202)^2,(BI202-$BN202)^2,(BJ202-$BN202)^2,(BK202-$BN202)^2,(BL202-$BN202)^2,(BM202-$BN202)^2))</f>
        <v>0.28469389186948946</v>
      </c>
    </row>
    <row r="203" spans="1:67">
      <c r="A203" s="20" t="s">
        <v>240</v>
      </c>
      <c r="B203" s="21" t="s">
        <v>241</v>
      </c>
      <c r="C203" s="21" t="s">
        <v>71</v>
      </c>
      <c r="D203" s="21" t="s">
        <v>620</v>
      </c>
      <c r="E203" s="101">
        <v>10</v>
      </c>
      <c r="F203" s="104">
        <v>239</v>
      </c>
      <c r="G203" s="39" t="s">
        <v>660</v>
      </c>
      <c r="H203" s="40" t="s">
        <v>660</v>
      </c>
      <c r="I203" s="410">
        <v>39.54</v>
      </c>
      <c r="J203" s="215">
        <v>4.7799696509863425</v>
      </c>
      <c r="K203" s="402">
        <v>0.45500000000000002</v>
      </c>
      <c r="L203" s="366">
        <v>0.47249999999999998</v>
      </c>
      <c r="M203" s="22">
        <v>3.846153846153832</v>
      </c>
      <c r="N203" s="352">
        <v>40661</v>
      </c>
      <c r="O203" s="26">
        <v>40665</v>
      </c>
      <c r="P203" s="352">
        <v>40700</v>
      </c>
      <c r="Q203" s="26" t="s">
        <v>772</v>
      </c>
      <c r="R203" s="21"/>
      <c r="S203" s="171">
        <v>1.89</v>
      </c>
      <c r="T203" s="215">
        <v>84</v>
      </c>
      <c r="U203" s="388">
        <v>26.535604709738749</v>
      </c>
      <c r="V203" s="22">
        <v>17.57333333333332</v>
      </c>
      <c r="W203" s="369">
        <v>12</v>
      </c>
      <c r="X203" s="353">
        <v>2.25</v>
      </c>
      <c r="Y203" s="131">
        <v>2.67</v>
      </c>
      <c r="Z203" s="353">
        <v>1.95</v>
      </c>
      <c r="AA203" s="353">
        <v>2.0499999999999998</v>
      </c>
      <c r="AB203" s="131">
        <v>2.52</v>
      </c>
      <c r="AC203" s="353">
        <v>2.7</v>
      </c>
      <c r="AD203" s="335">
        <v>7.1428571428571397</v>
      </c>
      <c r="AE203" s="335">
        <v>5.8765828428749778</v>
      </c>
      <c r="AF203" s="354">
        <v>33570</v>
      </c>
      <c r="AG203" s="353">
        <v>35.11</v>
      </c>
      <c r="AH203" s="353">
        <v>40.869999999999997</v>
      </c>
      <c r="AI203" s="355">
        <v>12.617487895186551</v>
      </c>
      <c r="AJ203" s="356">
        <v>-3.2542206997797845</v>
      </c>
      <c r="AK203" s="357">
        <v>1.3596631810913391</v>
      </c>
      <c r="AL203" s="339">
        <v>4.0404040404040442</v>
      </c>
      <c r="AM203" s="340">
        <v>4.1609331570813257</v>
      </c>
      <c r="AN203" s="340">
        <v>4.0918316397297261</v>
      </c>
      <c r="AO203" s="335">
        <v>3.0094450571540805</v>
      </c>
      <c r="AP203" s="358"/>
      <c r="AQ203" s="359">
        <v>1.8025</v>
      </c>
      <c r="AR203" s="359">
        <v>1.7324999999999999</v>
      </c>
      <c r="AS203" s="360">
        <v>1.6625000000000001</v>
      </c>
      <c r="AT203" s="360">
        <v>1.595</v>
      </c>
      <c r="AU203" s="360">
        <v>1.5349999999999999</v>
      </c>
      <c r="AV203" s="360">
        <v>1.4750000000000001</v>
      </c>
      <c r="AW203" s="360">
        <v>1.415</v>
      </c>
      <c r="AX203" s="360">
        <v>1.385</v>
      </c>
      <c r="AY203" s="360">
        <v>1.355</v>
      </c>
      <c r="AZ203" s="361">
        <v>1.34</v>
      </c>
      <c r="BA203" s="361">
        <v>1.34</v>
      </c>
      <c r="BB203" s="362">
        <v>1.34</v>
      </c>
      <c r="BC203" s="392">
        <v>4.0404040404040442</v>
      </c>
      <c r="BD203" s="393">
        <v>4.2105263157894646</v>
      </c>
      <c r="BE203" s="393">
        <v>4.2319749216300986</v>
      </c>
      <c r="BF203" s="393">
        <v>3.9087947882736178</v>
      </c>
      <c r="BG203" s="393">
        <v>4.0677966101694709</v>
      </c>
      <c r="BH203" s="393">
        <v>4.2402826855123772</v>
      </c>
      <c r="BI203" s="393">
        <v>2.1660649819494671</v>
      </c>
      <c r="BJ203" s="393">
        <v>2.2140221402213944</v>
      </c>
      <c r="BK203" s="393">
        <v>1.119402985074625</v>
      </c>
      <c r="BL203" s="393">
        <v>0</v>
      </c>
      <c r="BM203" s="394">
        <v>0</v>
      </c>
      <c r="BN203" s="395">
        <v>2.7453881335476868</v>
      </c>
      <c r="BO203" s="395">
        <v>1.6433538367097593</v>
      </c>
    </row>
    <row r="204" spans="1:67">
      <c r="A204" s="10" t="s">
        <v>646</v>
      </c>
      <c r="B204" s="11" t="s">
        <v>647</v>
      </c>
      <c r="C204" s="21" t="s">
        <v>71</v>
      </c>
      <c r="D204" s="11" t="s">
        <v>216</v>
      </c>
      <c r="E204" s="100">
        <v>34</v>
      </c>
      <c r="F204" s="104">
        <v>71</v>
      </c>
      <c r="G204" s="37" t="s">
        <v>660</v>
      </c>
      <c r="H204" s="38" t="s">
        <v>660</v>
      </c>
      <c r="I204" s="147">
        <v>41.08</v>
      </c>
      <c r="J204" s="214">
        <f>(S204/I204)*100</f>
        <v>3.6523855890944499</v>
      </c>
      <c r="K204" s="186">
        <v>0.36840000000000001</v>
      </c>
      <c r="L204" s="186">
        <v>0.37509999999999999</v>
      </c>
      <c r="M204" s="430">
        <f>((L204/K204)-1)*100</f>
        <v>1.818675352877297</v>
      </c>
      <c r="N204" s="327">
        <v>40420</v>
      </c>
      <c r="O204" s="324">
        <v>40422</v>
      </c>
      <c r="P204" s="327">
        <v>40436</v>
      </c>
      <c r="Q204" s="17" t="s">
        <v>8</v>
      </c>
      <c r="R204" s="11"/>
      <c r="S204" s="211">
        <f>L204*4</f>
        <v>1.5004</v>
      </c>
      <c r="T204" s="213">
        <f>S204/X204*100</f>
        <v>56.618867924528303</v>
      </c>
      <c r="U204" s="288">
        <f>(I204/SQRT(22.5*X204*(I204/AA204))-1)*100</f>
        <v>10.741658307504199</v>
      </c>
      <c r="V204" s="13">
        <f>I204/X204</f>
        <v>15.501886792452829</v>
      </c>
      <c r="W204" s="266">
        <v>12</v>
      </c>
      <c r="X204" s="147">
        <v>2.65</v>
      </c>
      <c r="Y204" s="146">
        <v>3.74</v>
      </c>
      <c r="Z204" s="147">
        <v>1.76</v>
      </c>
      <c r="AA204" s="147">
        <v>1.78</v>
      </c>
      <c r="AB204" s="146">
        <v>2.74</v>
      </c>
      <c r="AC204" s="147">
        <v>2.7</v>
      </c>
      <c r="AD204" s="228">
        <f>(AC204/AB204-1)*100</f>
        <v>-1.4598540145985384</v>
      </c>
      <c r="AE204" s="308">
        <f>(I204/AB204)/Y204</f>
        <v>4.0087435106756697</v>
      </c>
      <c r="AF204" s="277">
        <v>949</v>
      </c>
      <c r="AG204" s="147">
        <v>35.56</v>
      </c>
      <c r="AH204" s="147">
        <v>43.62</v>
      </c>
      <c r="AI204" s="182">
        <f>((I204-AG204)/AG204)*100</f>
        <v>15.523059617547794</v>
      </c>
      <c r="AJ204" s="150">
        <f>((I204-AH204)/AH204)*100</f>
        <v>-5.8230169646950918</v>
      </c>
      <c r="AK204" s="235">
        <f>AN204/AO204</f>
        <v>1.2801693519836599</v>
      </c>
      <c r="AL204" s="230">
        <f>((AQ204/AR204)^(1/1)-1)*100</f>
        <v>1.6983974797972978</v>
      </c>
      <c r="AM204" s="231">
        <f>((AQ204/AT204)^(1/3)-1)*100</f>
        <v>1.8244204383138785</v>
      </c>
      <c r="AN204" s="231">
        <f>((AQ204/AV204)^(1/5)-1)*100</f>
        <v>1.5659053618872987</v>
      </c>
      <c r="AO204" s="228">
        <f>((AQ204/BA204)^(1/10)-1)*100</f>
        <v>1.2232017267566064</v>
      </c>
      <c r="AP204" s="216"/>
      <c r="AQ204" s="191">
        <v>1.4850000000000001</v>
      </c>
      <c r="AR204" s="191">
        <v>1.4601999999999999</v>
      </c>
      <c r="AS204" s="14">
        <v>1.4333999999999998</v>
      </c>
      <c r="AT204" s="14">
        <v>1.4066000000000001</v>
      </c>
      <c r="AU204" s="14">
        <v>1.3866000000000001</v>
      </c>
      <c r="AV204" s="14">
        <v>1.3740000000000001</v>
      </c>
      <c r="AW204" s="14">
        <v>1.36</v>
      </c>
      <c r="AX204" s="14">
        <v>1.3480000000000001</v>
      </c>
      <c r="AY204" s="14">
        <v>1.3380000000000001</v>
      </c>
      <c r="AZ204" s="14">
        <v>1.3280000000000001</v>
      </c>
      <c r="BA204" s="14">
        <v>1.3149999999999999</v>
      </c>
      <c r="BB204" s="186">
        <v>1.3</v>
      </c>
      <c r="BC204" s="204">
        <f t="shared" ref="BC204:BM204" si="62">((AQ204/AR204)-1)*100</f>
        <v>1.6983974797972978</v>
      </c>
      <c r="BD204" s="164">
        <f t="shared" si="62"/>
        <v>1.8696804799776867</v>
      </c>
      <c r="BE204" s="164">
        <f t="shared" si="62"/>
        <v>1.9053035688894937</v>
      </c>
      <c r="BF204" s="164">
        <f t="shared" si="62"/>
        <v>1.4423770373575673</v>
      </c>
      <c r="BG204" s="164">
        <f t="shared" si="62"/>
        <v>0.91703056768559499</v>
      </c>
      <c r="BH204" s="164">
        <f t="shared" si="62"/>
        <v>1.0294117647058787</v>
      </c>
      <c r="BI204" s="164">
        <f t="shared" si="62"/>
        <v>0.89020771513352859</v>
      </c>
      <c r="BJ204" s="164">
        <f t="shared" si="62"/>
        <v>0.74738415545589909</v>
      </c>
      <c r="BK204" s="164">
        <f t="shared" si="62"/>
        <v>0.75301204819278045</v>
      </c>
      <c r="BL204" s="164">
        <f t="shared" si="62"/>
        <v>0.98859315589354679</v>
      </c>
      <c r="BM204" s="165">
        <f t="shared" si="62"/>
        <v>1.1538461538461497</v>
      </c>
      <c r="BN204" s="312">
        <f>AVERAGE(BC204:BM204)</f>
        <v>1.2177494660850385</v>
      </c>
      <c r="BO204" s="312">
        <f>SQRT(AVERAGE((BC204-$BN204)^2,(BD204-$BN204)^2,(BE204-$BN204)^2,(BF204-$BN204)^2,(BG204-$BN204)^2,(BH204-$BN204)^2,(BI204-$BN204)^2,(BJ204-$BN204)^2,(BK204-$BN204)^2,(BL204-$BN204)^2,(BM204-$BN204)^2))</f>
        <v>0.41628573393976992</v>
      </c>
    </row>
    <row r="205" spans="1:67">
      <c r="A205" s="76" t="s">
        <v>666</v>
      </c>
      <c r="B205" s="21" t="s">
        <v>81</v>
      </c>
      <c r="C205" s="21" t="s">
        <v>71</v>
      </c>
      <c r="D205" s="21" t="s">
        <v>216</v>
      </c>
      <c r="E205" s="101">
        <v>12</v>
      </c>
      <c r="F205" s="104">
        <v>204</v>
      </c>
      <c r="G205" s="39" t="s">
        <v>660</v>
      </c>
      <c r="H205" s="40" t="s">
        <v>660</v>
      </c>
      <c r="I205" s="124">
        <v>36.82</v>
      </c>
      <c r="J205" s="214">
        <v>4.5627376425855504</v>
      </c>
      <c r="K205" s="385">
        <v>0.39</v>
      </c>
      <c r="L205" s="351">
        <v>0.42</v>
      </c>
      <c r="M205" s="22">
        <v>7.6923076923076872</v>
      </c>
      <c r="N205" s="25">
        <v>40611</v>
      </c>
      <c r="O205" s="26">
        <v>40613</v>
      </c>
      <c r="P205" s="352">
        <v>40625</v>
      </c>
      <c r="Q205" s="26" t="s">
        <v>665</v>
      </c>
      <c r="R205" s="21"/>
      <c r="S205" s="211">
        <v>1.68</v>
      </c>
      <c r="T205" s="214">
        <v>61.313868613138666</v>
      </c>
      <c r="U205" s="332">
        <v>-0.42979629255419599</v>
      </c>
      <c r="V205" s="22">
        <v>13.43795620437956</v>
      </c>
      <c r="W205" s="333">
        <v>12</v>
      </c>
      <c r="X205" s="353">
        <v>2.74</v>
      </c>
      <c r="Y205" s="131">
        <v>4.46</v>
      </c>
      <c r="Z205" s="353">
        <v>0.92</v>
      </c>
      <c r="AA205" s="353">
        <v>1.66</v>
      </c>
      <c r="AB205" s="131">
        <v>2.83</v>
      </c>
      <c r="AC205" s="353">
        <v>2.76</v>
      </c>
      <c r="AD205" s="335">
        <v>-2.4734982332155537</v>
      </c>
      <c r="AE205" s="386">
        <v>2.917175046348381</v>
      </c>
      <c r="AF205" s="354">
        <v>1350</v>
      </c>
      <c r="AG205" s="353">
        <v>31.56</v>
      </c>
      <c r="AH205" s="353">
        <v>38.71</v>
      </c>
      <c r="AI205" s="355">
        <v>16.666666666666671</v>
      </c>
      <c r="AJ205" s="356">
        <v>-4.8824593128390612</v>
      </c>
      <c r="AK205" s="357">
        <v>0.901150829645332</v>
      </c>
      <c r="AL205" s="339">
        <v>34.48275862068968</v>
      </c>
      <c r="AM205" s="340">
        <v>20.12332999430442</v>
      </c>
      <c r="AN205" s="340">
        <v>15.468148270605051</v>
      </c>
      <c r="AO205" s="335">
        <v>17.164882683060821</v>
      </c>
      <c r="AP205" s="358"/>
      <c r="AQ205" s="359">
        <v>1.56</v>
      </c>
      <c r="AR205" s="359">
        <v>1.1599999999999999</v>
      </c>
      <c r="AS205" s="360">
        <v>0.96</v>
      </c>
      <c r="AT205" s="360">
        <v>0.9</v>
      </c>
      <c r="AU205" s="360">
        <v>0.84</v>
      </c>
      <c r="AV205" s="360">
        <v>0.76</v>
      </c>
      <c r="AW205" s="360">
        <v>0.64</v>
      </c>
      <c r="AX205" s="360">
        <v>0.6</v>
      </c>
      <c r="AY205" s="360">
        <v>0.5</v>
      </c>
      <c r="AZ205" s="360">
        <v>0.4</v>
      </c>
      <c r="BA205" s="360">
        <v>0.32</v>
      </c>
      <c r="BB205" s="362">
        <v>0</v>
      </c>
      <c r="BC205" s="363">
        <v>34.48275862068968</v>
      </c>
      <c r="BD205" s="364">
        <v>20.833333333333314</v>
      </c>
      <c r="BE205" s="364">
        <v>6.6666666666666652</v>
      </c>
      <c r="BF205" s="364">
        <v>7.1428571428571397</v>
      </c>
      <c r="BG205" s="364">
        <v>10.526315789473667</v>
      </c>
      <c r="BH205" s="364">
        <v>18.75</v>
      </c>
      <c r="BI205" s="364">
        <v>6.6666666666666652</v>
      </c>
      <c r="BJ205" s="364">
        <v>2</v>
      </c>
      <c r="BK205" s="364">
        <v>25</v>
      </c>
      <c r="BL205" s="364">
        <v>25</v>
      </c>
      <c r="BM205" s="365">
        <v>0</v>
      </c>
      <c r="BN205" s="349">
        <v>15.91532711088065</v>
      </c>
      <c r="BO205" s="349">
        <v>9.9502833834142361</v>
      </c>
    </row>
    <row r="206" spans="1:67">
      <c r="A206" s="20" t="s">
        <v>648</v>
      </c>
      <c r="B206" s="21" t="s">
        <v>649</v>
      </c>
      <c r="C206" s="21" t="s">
        <v>71</v>
      </c>
      <c r="D206" s="21" t="s">
        <v>216</v>
      </c>
      <c r="E206" s="101">
        <v>51</v>
      </c>
      <c r="F206" s="104">
        <v>10</v>
      </c>
      <c r="G206" s="39" t="s">
        <v>660</v>
      </c>
      <c r="H206" s="40" t="s">
        <v>660</v>
      </c>
      <c r="I206" s="124">
        <v>26.41</v>
      </c>
      <c r="J206" s="214">
        <f>(S206/I206)*100</f>
        <v>5.2252934494509651</v>
      </c>
      <c r="K206" s="92">
        <v>0.34</v>
      </c>
      <c r="L206" s="92">
        <v>0.34499999999999997</v>
      </c>
      <c r="M206" s="284">
        <f>((L206/K206)-1)*100</f>
        <v>1.4705882352941124</v>
      </c>
      <c r="N206" s="25">
        <v>40493</v>
      </c>
      <c r="O206" s="26">
        <v>40497</v>
      </c>
      <c r="P206" s="352">
        <v>40513</v>
      </c>
      <c r="Q206" s="26" t="s">
        <v>7</v>
      </c>
      <c r="R206" s="21"/>
      <c r="S206" s="211">
        <f>L206*4</f>
        <v>1.38</v>
      </c>
      <c r="T206" s="214">
        <f>S206/X206*100</f>
        <v>97.183098591549282</v>
      </c>
      <c r="U206" s="288">
        <f>(I206/SQRT(22.5*X206*(I206/AA206))-1)*100</f>
        <v>10.979280165164562</v>
      </c>
      <c r="V206" s="22">
        <f>I206/X206</f>
        <v>18.598591549295776</v>
      </c>
      <c r="W206" s="266">
        <v>12</v>
      </c>
      <c r="X206" s="353">
        <v>1.42</v>
      </c>
      <c r="Y206" s="131">
        <v>2.86</v>
      </c>
      <c r="Z206" s="124">
        <v>1.05</v>
      </c>
      <c r="AA206" s="353">
        <v>1.49</v>
      </c>
      <c r="AB206" s="131">
        <v>1.72</v>
      </c>
      <c r="AC206" s="124">
        <v>1.9</v>
      </c>
      <c r="AD206" s="229">
        <f>(AC206/AB206-1)*100</f>
        <v>10.465116279069765</v>
      </c>
      <c r="AE206" s="309">
        <f>(I206/AB206)/Y206</f>
        <v>5.3687591478289161</v>
      </c>
      <c r="AF206" s="269">
        <v>2160</v>
      </c>
      <c r="AG206" s="124">
        <v>24.08</v>
      </c>
      <c r="AH206" s="124">
        <v>28.84</v>
      </c>
      <c r="AI206" s="181">
        <f>((I206-AG206)/AG206)*100</f>
        <v>9.676079734219277</v>
      </c>
      <c r="AJ206" s="149">
        <f>((I206-AH206)/AH206)*100</f>
        <v>-8.4257975034674057</v>
      </c>
      <c r="AK206" s="236">
        <f>AN206/AO206</f>
        <v>0.83225441135717804</v>
      </c>
      <c r="AL206" s="226">
        <f>((AQ206/AR206)^(1/1)-1)*100</f>
        <v>1.4869888475836479</v>
      </c>
      <c r="AM206" s="227">
        <f>((AQ206/AT206)^(1/3)-1)*100</f>
        <v>2.4337275223374144</v>
      </c>
      <c r="AN206" s="227">
        <f>((AQ206/AV206)^(1/5)-1)*100</f>
        <v>2.7820174603307546</v>
      </c>
      <c r="AO206" s="229">
        <f>((AQ206/BA206)^(1/10)-1)*100</f>
        <v>3.3427488306058351</v>
      </c>
      <c r="AP206" s="217"/>
      <c r="AQ206" s="193">
        <v>1.365</v>
      </c>
      <c r="AR206" s="193">
        <v>1.345</v>
      </c>
      <c r="AS206" s="23">
        <v>1.31</v>
      </c>
      <c r="AT206" s="23">
        <v>1.27</v>
      </c>
      <c r="AU206" s="23">
        <v>1.23</v>
      </c>
      <c r="AV206" s="23">
        <v>1.19</v>
      </c>
      <c r="AW206" s="23">
        <v>1.1499999999999999</v>
      </c>
      <c r="AX206" s="23">
        <v>1.1100000000000001</v>
      </c>
      <c r="AY206" s="23">
        <v>1.07</v>
      </c>
      <c r="AZ206" s="23">
        <v>1.03</v>
      </c>
      <c r="BA206" s="23">
        <v>0.98250000000000004</v>
      </c>
      <c r="BB206" s="92">
        <v>0.95</v>
      </c>
      <c r="BC206" s="204">
        <f t="shared" ref="BC206:BM206" si="63">((AQ206/AR206)-1)*100</f>
        <v>1.4869888475836479</v>
      </c>
      <c r="BD206" s="164">
        <f t="shared" si="63"/>
        <v>2.6717557251908275</v>
      </c>
      <c r="BE206" s="164">
        <f t="shared" si="63"/>
        <v>3.1496062992125928</v>
      </c>
      <c r="BF206" s="164">
        <f t="shared" si="63"/>
        <v>3.2520325203251987</v>
      </c>
      <c r="BG206" s="164">
        <f t="shared" si="63"/>
        <v>3.3613445378151363</v>
      </c>
      <c r="BH206" s="164">
        <f t="shared" si="63"/>
        <v>3.4782608695652195</v>
      </c>
      <c r="BI206" s="164">
        <f t="shared" si="63"/>
        <v>3.603603603603589</v>
      </c>
      <c r="BJ206" s="164">
        <f t="shared" si="63"/>
        <v>3.7383177570093462</v>
      </c>
      <c r="BK206" s="164">
        <f t="shared" si="63"/>
        <v>3.8834951456310662</v>
      </c>
      <c r="BL206" s="164">
        <f t="shared" si="63"/>
        <v>4.8346055979643809</v>
      </c>
      <c r="BM206" s="165">
        <f t="shared" si="63"/>
        <v>3.4210526315789469</v>
      </c>
      <c r="BN206" s="312">
        <f>AVERAGE(BC206:BM206)</f>
        <v>3.3528239577709047</v>
      </c>
      <c r="BO206" s="312">
        <f>SQRT(AVERAGE((BC206-$BN206)^2,(BD206-$BN206)^2,(BE206-$BN206)^2,(BF206-$BN206)^2,(BG206-$BN206)^2,(BH206-$BN206)^2,(BI206-$BN206)^2,(BJ206-$BN206)^2,(BK206-$BN206)^2,(BL206-$BN206)^2,(BM206-$BN206)^2))</f>
        <v>0.78078618516319021</v>
      </c>
    </row>
    <row r="207" spans="1:67">
      <c r="A207" s="20" t="s">
        <v>498</v>
      </c>
      <c r="B207" s="21" t="s">
        <v>119</v>
      </c>
      <c r="C207" s="21" t="s">
        <v>71</v>
      </c>
      <c r="D207" s="21" t="s">
        <v>216</v>
      </c>
      <c r="E207" s="101">
        <v>24</v>
      </c>
      <c r="F207" s="104">
        <v>105</v>
      </c>
      <c r="G207" s="39" t="s">
        <v>660</v>
      </c>
      <c r="H207" s="40" t="s">
        <v>660</v>
      </c>
      <c r="I207" s="353">
        <v>30.3</v>
      </c>
      <c r="J207" s="214">
        <v>3.4323432343234326</v>
      </c>
      <c r="K207" s="351">
        <v>0.25</v>
      </c>
      <c r="L207" s="351">
        <v>0.26</v>
      </c>
      <c r="M207" s="22">
        <v>4.0000000000000044</v>
      </c>
      <c r="N207" s="352">
        <v>40707</v>
      </c>
      <c r="O207" s="26">
        <v>40709</v>
      </c>
      <c r="P207" s="352">
        <v>40725</v>
      </c>
      <c r="Q207" s="26" t="s">
        <v>245</v>
      </c>
      <c r="R207" s="21"/>
      <c r="S207" s="211">
        <v>1.04</v>
      </c>
      <c r="T207" s="214">
        <v>43.333333333333343</v>
      </c>
      <c r="U207" s="332">
        <v>-5.8429208420548218</v>
      </c>
      <c r="V207" s="22">
        <v>12.625</v>
      </c>
      <c r="W207" s="333">
        <v>9</v>
      </c>
      <c r="X207" s="353">
        <v>2.4</v>
      </c>
      <c r="Y207" s="131">
        <v>4.24</v>
      </c>
      <c r="Z207" s="124">
        <v>0.57999999999999996</v>
      </c>
      <c r="AA207" s="353">
        <v>1.58</v>
      </c>
      <c r="AB207" s="131">
        <v>2.34</v>
      </c>
      <c r="AC207" s="124">
        <v>2.61</v>
      </c>
      <c r="AD207" s="335">
        <v>11.53846153846154</v>
      </c>
      <c r="AE207" s="386">
        <v>3.0539429124334787</v>
      </c>
      <c r="AF207" s="354">
        <v>3380</v>
      </c>
      <c r="AG207" s="124">
        <v>26.32</v>
      </c>
      <c r="AH207" s="124">
        <v>33.53</v>
      </c>
      <c r="AI207" s="355">
        <v>15.121580547112469</v>
      </c>
      <c r="AJ207" s="356">
        <v>-9.6331643304503451</v>
      </c>
      <c r="AK207" s="357">
        <v>1.1439359425962792</v>
      </c>
      <c r="AL207" s="339">
        <v>14.64968152866242</v>
      </c>
      <c r="AM207" s="437">
        <v>7.5973443973039503</v>
      </c>
      <c r="AN207" s="437">
        <v>6.7249181879538877</v>
      </c>
      <c r="AO207" s="335">
        <v>5.8787541658066989</v>
      </c>
      <c r="AP207" s="358"/>
      <c r="AQ207" s="359">
        <v>0.9</v>
      </c>
      <c r="AR207" s="359">
        <v>0.78500000000000003</v>
      </c>
      <c r="AS207" s="360">
        <v>0.755</v>
      </c>
      <c r="AT207" s="360">
        <v>0.72250000000000003</v>
      </c>
      <c r="AU207" s="360">
        <v>0.69</v>
      </c>
      <c r="AV207" s="360">
        <v>0.65</v>
      </c>
      <c r="AW207" s="360">
        <v>0.59750000000000003</v>
      </c>
      <c r="AX207" s="360">
        <v>0.56499999999999995</v>
      </c>
      <c r="AY207" s="360">
        <v>0.54166000000000003</v>
      </c>
      <c r="AZ207" s="360">
        <v>0.52500000000000002</v>
      </c>
      <c r="BA207" s="360">
        <v>0.50834000000000001</v>
      </c>
      <c r="BB207" s="366">
        <v>0.49001</v>
      </c>
      <c r="BC207" s="363">
        <v>14.64968152866242</v>
      </c>
      <c r="BD207" s="364">
        <v>3.9735099337748316</v>
      </c>
      <c r="BE207" s="364">
        <v>4.4982698961937739</v>
      </c>
      <c r="BF207" s="364">
        <v>4.710144927536251</v>
      </c>
      <c r="BG207" s="364">
        <v>6.153846153846132</v>
      </c>
      <c r="BH207" s="364">
        <v>8.786610878661083</v>
      </c>
      <c r="BI207" s="364">
        <v>5.752212389380551</v>
      </c>
      <c r="BJ207" s="364">
        <v>4.3089761104751814</v>
      </c>
      <c r="BK207" s="364">
        <v>3.1733333333333391</v>
      </c>
      <c r="BL207" s="364">
        <v>3.2773340677499272</v>
      </c>
      <c r="BM207" s="365">
        <v>3.7407399848982781</v>
      </c>
      <c r="BN207" s="349">
        <v>5.7295144731374306</v>
      </c>
      <c r="BO207" s="349">
        <v>3.2087214203526728</v>
      </c>
    </row>
    <row r="208" spans="1:67">
      <c r="A208" s="29" t="s">
        <v>490</v>
      </c>
      <c r="B208" s="31" t="s">
        <v>491</v>
      </c>
      <c r="C208" s="21" t="s">
        <v>71</v>
      </c>
      <c r="D208" s="31" t="s">
        <v>216</v>
      </c>
      <c r="E208" s="102">
        <v>13</v>
      </c>
      <c r="F208" s="104">
        <v>193</v>
      </c>
      <c r="G208" s="41" t="s">
        <v>660</v>
      </c>
      <c r="H208" s="43" t="s">
        <v>796</v>
      </c>
      <c r="I208" s="161">
        <v>44.33</v>
      </c>
      <c r="J208" s="214">
        <v>3.8348748026167381</v>
      </c>
      <c r="K208" s="406">
        <v>0.4</v>
      </c>
      <c r="L208" s="406">
        <v>0.42499999999999999</v>
      </c>
      <c r="M208" s="32">
        <v>6.25</v>
      </c>
      <c r="N208" s="200">
        <v>40548</v>
      </c>
      <c r="O208" s="45">
        <v>40550</v>
      </c>
      <c r="P208" s="35">
        <v>40575</v>
      </c>
      <c r="Q208" s="44" t="s">
        <v>15</v>
      </c>
      <c r="R208" s="296" t="s">
        <v>193</v>
      </c>
      <c r="S208" s="211">
        <v>1.7</v>
      </c>
      <c r="T208" s="215">
        <v>50.898203592814376</v>
      </c>
      <c r="U208" s="332">
        <v>18.736248634751917</v>
      </c>
      <c r="V208" s="32">
        <v>13.272455089820362</v>
      </c>
      <c r="W208" s="369">
        <v>12</v>
      </c>
      <c r="X208" s="125">
        <v>3.34</v>
      </c>
      <c r="Y208" s="133">
        <v>3.48</v>
      </c>
      <c r="Z208" s="125">
        <v>1.58</v>
      </c>
      <c r="AA208" s="125">
        <v>2.39</v>
      </c>
      <c r="AB208" s="133">
        <v>2.65</v>
      </c>
      <c r="AC208" s="125">
        <v>2.74</v>
      </c>
      <c r="AD208" s="370">
        <v>3.3962264150943602</v>
      </c>
      <c r="AE208" s="335">
        <v>4.8069833008024281</v>
      </c>
      <c r="AF208" s="371">
        <v>4590</v>
      </c>
      <c r="AG208" s="125">
        <v>36.82</v>
      </c>
      <c r="AH208" s="125">
        <v>47.45</v>
      </c>
      <c r="AI208" s="372">
        <v>20.396523628462788</v>
      </c>
      <c r="AJ208" s="373">
        <v>-6.5753424657534358</v>
      </c>
      <c r="AK208" s="357">
        <v>1.3804408073145231</v>
      </c>
      <c r="AL208" s="390">
        <v>6.6666666666666652</v>
      </c>
      <c r="AM208" s="391">
        <v>7.1664579674248765</v>
      </c>
      <c r="AN208" s="391">
        <v>6.6430110168431913</v>
      </c>
      <c r="AO208" s="370">
        <v>4.812238946895774</v>
      </c>
      <c r="AP208" s="358"/>
      <c r="AQ208" s="376">
        <v>1.6</v>
      </c>
      <c r="AR208" s="376">
        <v>1.5</v>
      </c>
      <c r="AS208" s="378">
        <v>1.4</v>
      </c>
      <c r="AT208" s="378">
        <v>1.3</v>
      </c>
      <c r="AU208" s="378">
        <v>1.21</v>
      </c>
      <c r="AV208" s="378">
        <v>1.1599999999999999</v>
      </c>
      <c r="AW208" s="378">
        <v>1.1100000000000001</v>
      </c>
      <c r="AX208" s="378">
        <v>1.08</v>
      </c>
      <c r="AY208" s="378">
        <v>1.06</v>
      </c>
      <c r="AZ208" s="378">
        <v>1.03</v>
      </c>
      <c r="BA208" s="378">
        <v>1</v>
      </c>
      <c r="BB208" s="398">
        <v>0.97</v>
      </c>
      <c r="BC208" s="363">
        <v>6.6666666666666652</v>
      </c>
      <c r="BD208" s="364">
        <v>7.1428571428571397</v>
      </c>
      <c r="BE208" s="364">
        <v>7.6923076923076872</v>
      </c>
      <c r="BF208" s="364">
        <v>7.4380165289256164</v>
      </c>
      <c r="BG208" s="364">
        <v>4.31034482758621</v>
      </c>
      <c r="BH208" s="364">
        <v>4.5045045045044798</v>
      </c>
      <c r="BI208" s="364">
        <v>2.7777777777777901</v>
      </c>
      <c r="BJ208" s="364">
        <v>1.8867924528301878</v>
      </c>
      <c r="BK208" s="364">
        <v>2.9126213592233001</v>
      </c>
      <c r="BL208" s="364">
        <v>3.0000000000000031</v>
      </c>
      <c r="BM208" s="365">
        <v>3.0927835051546499</v>
      </c>
      <c r="BN208" s="349">
        <v>4.6749702234394297</v>
      </c>
      <c r="BO208" s="349">
        <v>2.061466140516409</v>
      </c>
    </row>
    <row r="209" spans="1:67">
      <c r="A209" s="10" t="s">
        <v>838</v>
      </c>
      <c r="B209" s="11" t="s">
        <v>839</v>
      </c>
      <c r="C209" s="21" t="s">
        <v>71</v>
      </c>
      <c r="D209" s="19" t="s">
        <v>216</v>
      </c>
      <c r="E209" s="100">
        <v>11</v>
      </c>
      <c r="F209" s="104">
        <v>215</v>
      </c>
      <c r="G209" s="37" t="s">
        <v>660</v>
      </c>
      <c r="H209" s="38" t="s">
        <v>660</v>
      </c>
      <c r="I209" s="410">
        <v>39.19</v>
      </c>
      <c r="J209" s="213">
        <v>4.9502424087777497</v>
      </c>
      <c r="K209" s="400">
        <v>0.47499999999999998</v>
      </c>
      <c r="L209" s="400">
        <v>0.48499999999999999</v>
      </c>
      <c r="M209" s="415">
        <v>2.1052631578947429</v>
      </c>
      <c r="N209" s="91">
        <v>40610</v>
      </c>
      <c r="O209" s="17">
        <v>40612</v>
      </c>
      <c r="P209" s="18">
        <v>40634</v>
      </c>
      <c r="Q209" s="352" t="s">
        <v>245</v>
      </c>
      <c r="R209" s="11"/>
      <c r="S209" s="60">
        <v>1.94</v>
      </c>
      <c r="T209" s="222">
        <v>65.319865319865315</v>
      </c>
      <c r="U209" s="380">
        <v>-11.351672318378021</v>
      </c>
      <c r="V209" s="213">
        <v>13.195286195286192</v>
      </c>
      <c r="W209" s="333">
        <v>12</v>
      </c>
      <c r="X209" s="148">
        <v>2.97</v>
      </c>
      <c r="Y209" s="353">
        <v>2.42</v>
      </c>
      <c r="Z209" s="353">
        <v>1.1399999999999999</v>
      </c>
      <c r="AA209" s="353">
        <v>1.34</v>
      </c>
      <c r="AB209" s="146">
        <v>3.07</v>
      </c>
      <c r="AC209" s="147">
        <v>3.19</v>
      </c>
      <c r="AD209" s="334">
        <v>3.9087947882736178</v>
      </c>
      <c r="AE209" s="335">
        <v>5.2749885589684213</v>
      </c>
      <c r="AF209" s="354">
        <v>5030</v>
      </c>
      <c r="AG209" s="353">
        <v>37.86</v>
      </c>
      <c r="AH209" s="353">
        <v>42.83</v>
      </c>
      <c r="AI209" s="336">
        <v>3.5129424194400372</v>
      </c>
      <c r="AJ209" s="337">
        <v>-8.4987158533738025</v>
      </c>
      <c r="AK209" s="338">
        <v>0.82802467256267298</v>
      </c>
      <c r="AL209" s="339">
        <v>1.6042780748662944</v>
      </c>
      <c r="AM209" s="340">
        <v>2.975707438750907</v>
      </c>
      <c r="AN209" s="340">
        <v>4.3587922222235065</v>
      </c>
      <c r="AO209" s="335">
        <v>5.2640849562288743</v>
      </c>
      <c r="AP209" s="413"/>
      <c r="AQ209" s="359">
        <v>1.9</v>
      </c>
      <c r="AR209" s="342">
        <v>1.87</v>
      </c>
      <c r="AS209" s="343">
        <v>1.82</v>
      </c>
      <c r="AT209" s="343">
        <v>1.74</v>
      </c>
      <c r="AU209" s="343">
        <v>1.65</v>
      </c>
      <c r="AV209" s="343">
        <v>1.5349999999999999</v>
      </c>
      <c r="AW209" s="343">
        <v>1.44</v>
      </c>
      <c r="AX209" s="343">
        <v>1.36</v>
      </c>
      <c r="AY209" s="343">
        <v>1.2749999999999999</v>
      </c>
      <c r="AZ209" s="343">
        <v>1.1875</v>
      </c>
      <c r="BA209" s="343">
        <v>1.1375</v>
      </c>
      <c r="BB209" s="397">
        <v>1.32</v>
      </c>
      <c r="BC209" s="346">
        <v>1.6042780748662944</v>
      </c>
      <c r="BD209" s="347">
        <v>2.7472527472527597</v>
      </c>
      <c r="BE209" s="347">
        <v>4.5977011494252809</v>
      </c>
      <c r="BF209" s="347">
        <v>5.4545454545454666</v>
      </c>
      <c r="BG209" s="347">
        <v>7.4918566775244324</v>
      </c>
      <c r="BH209" s="347">
        <v>6.5972222222222099</v>
      </c>
      <c r="BI209" s="347">
        <v>5.8823529411764497</v>
      </c>
      <c r="BJ209" s="347">
        <v>6.6666666666666865</v>
      </c>
      <c r="BK209" s="347">
        <v>7.3684210526315796</v>
      </c>
      <c r="BL209" s="347">
        <v>4.3956043956044022</v>
      </c>
      <c r="BM209" s="348">
        <v>0</v>
      </c>
      <c r="BN209" s="350">
        <v>4.8005364892650499</v>
      </c>
      <c r="BO209" s="350">
        <v>2.3321491502275746</v>
      </c>
    </row>
    <row r="210" spans="1:67">
      <c r="A210" s="20" t="s">
        <v>134</v>
      </c>
      <c r="B210" s="21" t="s">
        <v>135</v>
      </c>
      <c r="C210" s="21" t="s">
        <v>71</v>
      </c>
      <c r="D210" s="28" t="s">
        <v>216</v>
      </c>
      <c r="E210" s="101">
        <v>13</v>
      </c>
      <c r="F210" s="104">
        <v>196</v>
      </c>
      <c r="G210" s="39" t="s">
        <v>660</v>
      </c>
      <c r="H210" s="40" t="s">
        <v>796</v>
      </c>
      <c r="I210" s="410">
        <v>34</v>
      </c>
      <c r="J210" s="214">
        <v>3.2352941176470593</v>
      </c>
      <c r="K210" s="414">
        <v>0.25624999999999998</v>
      </c>
      <c r="L210" s="385">
        <v>0.27500000000000002</v>
      </c>
      <c r="M210" s="415">
        <v>7.317073170731736</v>
      </c>
      <c r="N210" s="115">
        <v>40599</v>
      </c>
      <c r="O210" s="26">
        <v>40603</v>
      </c>
      <c r="P210" s="27">
        <v>40633</v>
      </c>
      <c r="Q210" s="352" t="s">
        <v>10</v>
      </c>
      <c r="R210" s="21"/>
      <c r="S210" s="416">
        <v>1.1000000000000001</v>
      </c>
      <c r="T210" s="221">
        <v>47.008547008547005</v>
      </c>
      <c r="U210" s="332">
        <v>0.690870847285874</v>
      </c>
      <c r="V210" s="214">
        <v>14.52991452991453</v>
      </c>
      <c r="W210" s="333">
        <v>12</v>
      </c>
      <c r="X210" s="132">
        <v>2.34</v>
      </c>
      <c r="Y210" s="353">
        <v>1.91</v>
      </c>
      <c r="Z210" s="353">
        <v>1.27</v>
      </c>
      <c r="AA210" s="353">
        <v>1.57</v>
      </c>
      <c r="AB210" s="131">
        <v>2.3199999999999998</v>
      </c>
      <c r="AC210" s="353">
        <v>2.4300000000000002</v>
      </c>
      <c r="AD210" s="335">
        <v>4.7413793103448407</v>
      </c>
      <c r="AE210" s="335">
        <v>7.6728651381115727</v>
      </c>
      <c r="AF210" s="354">
        <v>6010</v>
      </c>
      <c r="AG210" s="353">
        <v>27.73</v>
      </c>
      <c r="AH210" s="353">
        <v>36.47</v>
      </c>
      <c r="AI210" s="355">
        <v>22.610890732059143</v>
      </c>
      <c r="AJ210" s="356">
        <v>-6.7726898820948698</v>
      </c>
      <c r="AK210" s="357">
        <v>0.88312877162298897</v>
      </c>
      <c r="AL210" s="339">
        <v>7.8947368421052637</v>
      </c>
      <c r="AM210" s="340">
        <v>9.76757107604125</v>
      </c>
      <c r="AN210" s="340">
        <v>8.7136353136348266</v>
      </c>
      <c r="AO210" s="335">
        <v>9.8667777493209208</v>
      </c>
      <c r="AP210" s="417"/>
      <c r="AQ210" s="411">
        <v>1.0249999999999999</v>
      </c>
      <c r="AR210" s="359">
        <v>0.95</v>
      </c>
      <c r="AS210" s="360">
        <v>0.82499999999999996</v>
      </c>
      <c r="AT210" s="360">
        <v>0.77500000000000002</v>
      </c>
      <c r="AU210" s="360">
        <v>0.72499999999999998</v>
      </c>
      <c r="AV210" s="360">
        <v>0.67500000000000004</v>
      </c>
      <c r="AW210" s="360">
        <v>0.625</v>
      </c>
      <c r="AX210" s="360">
        <v>0.57499999999999996</v>
      </c>
      <c r="AY210" s="360">
        <v>0.52500000000000002</v>
      </c>
      <c r="AZ210" s="360">
        <v>0.45</v>
      </c>
      <c r="BA210" s="361">
        <v>0.4</v>
      </c>
      <c r="BB210" s="366">
        <v>0.1</v>
      </c>
      <c r="BC210" s="363">
        <v>7.8947368421052637</v>
      </c>
      <c r="BD210" s="364">
        <v>15.151515151515159</v>
      </c>
      <c r="BE210" s="364">
        <v>6.4516129032257998</v>
      </c>
      <c r="BF210" s="364">
        <v>6.8965517241379448</v>
      </c>
      <c r="BG210" s="364">
        <v>7.4074074074073959</v>
      </c>
      <c r="BH210" s="364">
        <v>8.0000000000000071</v>
      </c>
      <c r="BI210" s="364">
        <v>8.6956521739130608</v>
      </c>
      <c r="BJ210" s="364">
        <v>9.5238095238095095</v>
      </c>
      <c r="BK210" s="364">
        <v>16.666666666666671</v>
      </c>
      <c r="BL210" s="364">
        <v>12.5</v>
      </c>
      <c r="BM210" s="365">
        <v>300</v>
      </c>
      <c r="BN210" s="349">
        <v>36.289813853889157</v>
      </c>
      <c r="BO210" s="349">
        <v>83.45594336247818</v>
      </c>
    </row>
    <row r="211" spans="1:67">
      <c r="A211" s="20" t="s">
        <v>181</v>
      </c>
      <c r="B211" s="21" t="s">
        <v>182</v>
      </c>
      <c r="C211" s="21" t="s">
        <v>71</v>
      </c>
      <c r="D211" s="28" t="s">
        <v>216</v>
      </c>
      <c r="E211" s="101">
        <v>17</v>
      </c>
      <c r="F211" s="104">
        <v>152</v>
      </c>
      <c r="G211" s="39" t="s">
        <v>660</v>
      </c>
      <c r="H211" s="40" t="s">
        <v>660</v>
      </c>
      <c r="I211" s="353">
        <v>55.25</v>
      </c>
      <c r="J211" s="214">
        <v>3.9819004524886878</v>
      </c>
      <c r="K211" s="385">
        <v>0.5</v>
      </c>
      <c r="L211" s="351">
        <v>0.55000000000000004</v>
      </c>
      <c r="M211" s="22">
        <v>10.000000000000011</v>
      </c>
      <c r="N211" s="352">
        <v>40604</v>
      </c>
      <c r="O211" s="26">
        <v>40606</v>
      </c>
      <c r="P211" s="352">
        <v>40617</v>
      </c>
      <c r="Q211" s="26" t="s">
        <v>8</v>
      </c>
      <c r="R211" s="21"/>
      <c r="S211" s="211">
        <v>2.2000000000000002</v>
      </c>
      <c r="T211" s="214">
        <v>54.726368159203993</v>
      </c>
      <c r="U211" s="332">
        <v>-0.21720659557111799</v>
      </c>
      <c r="V211" s="22">
        <v>13.74378109452736</v>
      </c>
      <c r="W211" s="333">
        <v>12</v>
      </c>
      <c r="X211" s="353">
        <v>4.0199999999999996</v>
      </c>
      <c r="Y211" s="131">
        <v>2.4</v>
      </c>
      <c r="Z211" s="353">
        <v>1.6</v>
      </c>
      <c r="AA211" s="353">
        <v>1.63</v>
      </c>
      <c r="AB211" s="131">
        <v>4.49</v>
      </c>
      <c r="AC211" s="353">
        <v>4.74</v>
      </c>
      <c r="AD211" s="335">
        <v>5.5679287305122385</v>
      </c>
      <c r="AE211" s="335">
        <v>5.1271343726800298</v>
      </c>
      <c r="AF211" s="354">
        <v>23310</v>
      </c>
      <c r="AG211" s="353">
        <v>50</v>
      </c>
      <c r="AH211" s="353">
        <v>58.98</v>
      </c>
      <c r="AI211" s="355">
        <v>10.5</v>
      </c>
      <c r="AJ211" s="356">
        <v>-6.3241776873516384</v>
      </c>
      <c r="AK211" s="357">
        <v>1.1155175514750322</v>
      </c>
      <c r="AL211" s="339">
        <v>5.8201058201058347</v>
      </c>
      <c r="AM211" s="340">
        <v>6.838729749854223</v>
      </c>
      <c r="AN211" s="340">
        <v>7.0898549322000006</v>
      </c>
      <c r="AO211" s="335">
        <v>6.355664169358155</v>
      </c>
      <c r="AP211" s="358"/>
      <c r="AQ211" s="359">
        <v>2</v>
      </c>
      <c r="AR211" s="359">
        <v>1.89</v>
      </c>
      <c r="AS211" s="360">
        <v>1.78</v>
      </c>
      <c r="AT211" s="360">
        <v>1.64</v>
      </c>
      <c r="AU211" s="360">
        <v>1.5</v>
      </c>
      <c r="AV211" s="360">
        <v>1.42</v>
      </c>
      <c r="AW211" s="360">
        <v>1.3</v>
      </c>
      <c r="AX211" s="360">
        <v>1.2</v>
      </c>
      <c r="AY211" s="360">
        <v>1.1599999999999999</v>
      </c>
      <c r="AZ211" s="360">
        <v>1.1200000000000001</v>
      </c>
      <c r="BA211" s="360">
        <v>1.08</v>
      </c>
      <c r="BB211" s="366">
        <v>1.04</v>
      </c>
      <c r="BC211" s="363">
        <v>5.8201058201058347</v>
      </c>
      <c r="BD211" s="364">
        <v>6.1797752808988804</v>
      </c>
      <c r="BE211" s="364">
        <v>8.5365853658536661</v>
      </c>
      <c r="BF211" s="364">
        <v>9.3333333333333268</v>
      </c>
      <c r="BG211" s="364">
        <v>5.6338028169014223</v>
      </c>
      <c r="BH211" s="364">
        <v>9.2307692307692211</v>
      </c>
      <c r="BI211" s="364">
        <v>8.3333333333333499</v>
      </c>
      <c r="BJ211" s="364">
        <v>3.4482758620689724</v>
      </c>
      <c r="BK211" s="364">
        <v>3.5714285714285587</v>
      </c>
      <c r="BL211" s="364">
        <v>3.7037037037036984</v>
      </c>
      <c r="BM211" s="365">
        <v>3.8461538461538547</v>
      </c>
      <c r="BN211" s="349">
        <v>6.1488424695046175</v>
      </c>
      <c r="BO211" s="349">
        <v>2.2503345700216517</v>
      </c>
    </row>
    <row r="212" spans="1:67">
      <c r="A212" s="20" t="s">
        <v>512</v>
      </c>
      <c r="B212" s="21" t="s">
        <v>289</v>
      </c>
      <c r="C212" s="21" t="s">
        <v>71</v>
      </c>
      <c r="D212" s="21" t="s">
        <v>724</v>
      </c>
      <c r="E212" s="101">
        <v>55</v>
      </c>
      <c r="F212" s="104">
        <v>4</v>
      </c>
      <c r="G212" s="39" t="s">
        <v>660</v>
      </c>
      <c r="H212" s="40" t="s">
        <v>660</v>
      </c>
      <c r="I212" s="137">
        <v>44.61</v>
      </c>
      <c r="J212" s="214">
        <f>(S212/I212)*100</f>
        <v>3.9004707464694013</v>
      </c>
      <c r="K212" s="107">
        <v>0.41499999999999998</v>
      </c>
      <c r="L212" s="107">
        <v>0.435</v>
      </c>
      <c r="M212" s="202">
        <f>((L212/K212)-1)*100</f>
        <v>4.8192771084337505</v>
      </c>
      <c r="N212" s="115">
        <v>40478</v>
      </c>
      <c r="O212" s="26">
        <v>40480</v>
      </c>
      <c r="P212" s="27">
        <v>40497</v>
      </c>
      <c r="Q212" s="352" t="s">
        <v>248</v>
      </c>
      <c r="R212" s="21"/>
      <c r="S212" s="211">
        <f>L212*4</f>
        <v>1.74</v>
      </c>
      <c r="T212" s="214">
        <f>S212/X212*100</f>
        <v>66.412213740458014</v>
      </c>
      <c r="U212" s="288">
        <f>(I212/SQRT(22.5*X212*(I212/AA212))-1)*100</f>
        <v>12.080033200562458</v>
      </c>
      <c r="V212" s="22">
        <f>I212/X212</f>
        <v>17.026717557251906</v>
      </c>
      <c r="W212" s="266">
        <v>12</v>
      </c>
      <c r="X212" s="353">
        <v>2.62</v>
      </c>
      <c r="Y212" s="131">
        <v>4.95</v>
      </c>
      <c r="Z212" s="353">
        <v>1.41</v>
      </c>
      <c r="AA212" s="353">
        <v>1.66</v>
      </c>
      <c r="AB212" s="131">
        <v>2.52</v>
      </c>
      <c r="AC212" s="353">
        <v>2.72</v>
      </c>
      <c r="AD212" s="229">
        <f>(AC212/AB212-1)*100</f>
        <v>7.9365079365079527</v>
      </c>
      <c r="AE212" s="229">
        <f>(I212/AB212)/Y212</f>
        <v>3.576238576238576</v>
      </c>
      <c r="AF212" s="269">
        <v>1190</v>
      </c>
      <c r="AG212" s="353">
        <v>43.57</v>
      </c>
      <c r="AH212" s="353">
        <v>50.86</v>
      </c>
      <c r="AI212" s="181">
        <f>((I212-AG212)/AG212)*100</f>
        <v>2.3869635070002273</v>
      </c>
      <c r="AJ212" s="149">
        <f>((I212-AH212)/AH212)*100</f>
        <v>-12.288635469917422</v>
      </c>
      <c r="AK212" s="236">
        <f>AN212/AO212</f>
        <v>1.6025954130425504</v>
      </c>
      <c r="AL212" s="226">
        <f>((AQ212/AR212)^(1/1)-1)*100</f>
        <v>4.9999999999999822</v>
      </c>
      <c r="AM212" s="438">
        <f>((AQ212/AT212)^(1/3)-1)*100</f>
        <v>5.2726599609396629</v>
      </c>
      <c r="AN212" s="438">
        <f>((AQ212/AV212)^(1/5)-1)*100</f>
        <v>4.9414522844583919</v>
      </c>
      <c r="AO212" s="229">
        <f>((AQ212/BA212)^(1/10)-1)*100</f>
        <v>3.0834059827220983</v>
      </c>
      <c r="AP212" s="217"/>
      <c r="AQ212" s="193">
        <v>1.68</v>
      </c>
      <c r="AR212" s="193">
        <v>1.6</v>
      </c>
      <c r="AS212" s="428">
        <v>1.52</v>
      </c>
      <c r="AT212" s="428">
        <v>1.44</v>
      </c>
      <c r="AU212" s="428">
        <v>1.39</v>
      </c>
      <c r="AV212" s="428">
        <v>1.32</v>
      </c>
      <c r="AW212" s="428">
        <v>1.3</v>
      </c>
      <c r="AX212" s="428">
        <v>1.27</v>
      </c>
      <c r="AY212" s="444">
        <v>1.26</v>
      </c>
      <c r="AZ212" s="428">
        <v>1.2450000000000001</v>
      </c>
      <c r="BA212" s="428">
        <v>1.24</v>
      </c>
      <c r="BB212" s="92">
        <v>1.22</v>
      </c>
      <c r="BC212" s="204">
        <f t="shared" ref="BC212:BM212" si="64">((AQ212/AR212)-1)*100</f>
        <v>4.9999999999999822</v>
      </c>
      <c r="BD212" s="283">
        <f t="shared" si="64"/>
        <v>5.2631578947368363</v>
      </c>
      <c r="BE212" s="283">
        <f t="shared" si="64"/>
        <v>5.555555555555558</v>
      </c>
      <c r="BF212" s="283">
        <f t="shared" si="64"/>
        <v>3.5971223021582732</v>
      </c>
      <c r="BG212" s="283">
        <f t="shared" si="64"/>
        <v>5.3030303030302983</v>
      </c>
      <c r="BH212" s="283">
        <f t="shared" si="64"/>
        <v>1.538461538461533</v>
      </c>
      <c r="BI212" s="283">
        <f t="shared" si="64"/>
        <v>2.3622047244094446</v>
      </c>
      <c r="BJ212" s="283">
        <f t="shared" si="64"/>
        <v>0.79365079365079083</v>
      </c>
      <c r="BK212" s="283">
        <f t="shared" si="64"/>
        <v>1.2048192771084265</v>
      </c>
      <c r="BL212" s="283">
        <f t="shared" si="64"/>
        <v>0.40322580645162365</v>
      </c>
      <c r="BM212" s="165">
        <f t="shared" si="64"/>
        <v>1.6393442622950838</v>
      </c>
      <c r="BN212" s="312">
        <f>AVERAGE(BC212:BM212)</f>
        <v>2.9691429507143496</v>
      </c>
      <c r="BO212" s="312">
        <f>SQRT(AVERAGE((BC212-$BN212)^2,(BD212-$BN212)^2,(BE212-$BN212)^2,(BF212-$BN212)^2,(BG212-$BN212)^2,(BH212-$BN212)^2,(BI212-$BN212)^2,(BJ212-$BN212)^2,(BK212-$BN212)^2,(BL212-$BN212)^2,(BM212-$BN212)^2))</f>
        <v>1.9195389154501661</v>
      </c>
    </row>
    <row r="213" spans="1:67">
      <c r="A213" s="20" t="s">
        <v>486</v>
      </c>
      <c r="B213" s="21" t="s">
        <v>487</v>
      </c>
      <c r="C213" s="21" t="s">
        <v>71</v>
      </c>
      <c r="D213" s="21" t="s">
        <v>724</v>
      </c>
      <c r="E213" s="101">
        <v>12</v>
      </c>
      <c r="F213" s="104">
        <v>202</v>
      </c>
      <c r="G213" s="39" t="s">
        <v>660</v>
      </c>
      <c r="H213" s="40" t="s">
        <v>660</v>
      </c>
      <c r="I213" s="160">
        <v>50.5</v>
      </c>
      <c r="J213" s="215">
        <v>2.8910891089108905</v>
      </c>
      <c r="K213" s="385">
        <v>0.33</v>
      </c>
      <c r="L213" s="385">
        <v>0.36499999999999999</v>
      </c>
      <c r="M213" s="22">
        <v>10.6060606060606</v>
      </c>
      <c r="N213" s="115">
        <v>40520</v>
      </c>
      <c r="O213" s="26">
        <v>40522</v>
      </c>
      <c r="P213" s="27">
        <v>40541</v>
      </c>
      <c r="Q213" s="352" t="s">
        <v>451</v>
      </c>
      <c r="R213" s="21"/>
      <c r="S213" s="211">
        <v>1.46</v>
      </c>
      <c r="T213" s="214">
        <v>50.519031141868503</v>
      </c>
      <c r="U213" s="388">
        <v>39.339905917175429</v>
      </c>
      <c r="V213" s="22">
        <v>17.474048442906582</v>
      </c>
      <c r="W213" s="333">
        <v>12</v>
      </c>
      <c r="X213" s="353">
        <v>2.89</v>
      </c>
      <c r="Y213" s="131">
        <v>2.37</v>
      </c>
      <c r="Z213" s="353">
        <v>1.64</v>
      </c>
      <c r="AA213" s="353">
        <v>2.5</v>
      </c>
      <c r="AB213" s="131">
        <v>3.01</v>
      </c>
      <c r="AC213" s="353">
        <v>3.32</v>
      </c>
      <c r="AD213" s="335">
        <v>10.299003322259148</v>
      </c>
      <c r="AE213" s="335">
        <v>7.0790753746302757</v>
      </c>
      <c r="AF213" s="354">
        <v>1510</v>
      </c>
      <c r="AG213" s="353">
        <v>44.55</v>
      </c>
      <c r="AH213" s="353">
        <v>58.03</v>
      </c>
      <c r="AI213" s="355">
        <v>13.3557800224467</v>
      </c>
      <c r="AJ213" s="356">
        <v>-12.976046872307434</v>
      </c>
      <c r="AK213" s="357">
        <v>1.5320590497640281</v>
      </c>
      <c r="AL213" s="339">
        <v>13.865546218487397</v>
      </c>
      <c r="AM213" s="340">
        <v>11.40492908128363</v>
      </c>
      <c r="AN213" s="340">
        <v>9.775158768377711</v>
      </c>
      <c r="AO213" s="335">
        <v>6.3804060097313542</v>
      </c>
      <c r="AP213" s="358"/>
      <c r="AQ213" s="359">
        <v>1.355</v>
      </c>
      <c r="AR213" s="359">
        <v>1.19</v>
      </c>
      <c r="AS213" s="360">
        <v>1.08</v>
      </c>
      <c r="AT213" s="360">
        <v>0.98</v>
      </c>
      <c r="AU213" s="360">
        <v>0.9</v>
      </c>
      <c r="AV213" s="360">
        <v>0.85</v>
      </c>
      <c r="AW213" s="360">
        <v>0.81</v>
      </c>
      <c r="AX213" s="360">
        <v>0.77</v>
      </c>
      <c r="AY213" s="360">
        <v>0.75</v>
      </c>
      <c r="AZ213" s="360">
        <v>0.74</v>
      </c>
      <c r="BA213" s="360">
        <v>0.73</v>
      </c>
      <c r="BB213" s="366">
        <v>0.72</v>
      </c>
      <c r="BC213" s="392">
        <v>13.865546218487397</v>
      </c>
      <c r="BD213" s="393">
        <v>10.18518518518516</v>
      </c>
      <c r="BE213" s="393">
        <v>10.204081632653068</v>
      </c>
      <c r="BF213" s="393">
        <v>8.8888888888888786</v>
      </c>
      <c r="BG213" s="393">
        <v>5.882352941176471</v>
      </c>
      <c r="BH213" s="393">
        <v>4.9382716049382704</v>
      </c>
      <c r="BI213" s="393">
        <v>5.1948051948051965</v>
      </c>
      <c r="BJ213" s="393">
        <v>2.6666666666666621</v>
      </c>
      <c r="BK213" s="393">
        <v>1.35135135135136</v>
      </c>
      <c r="BL213" s="393">
        <v>1.3698630136986358</v>
      </c>
      <c r="BM213" s="394">
        <v>1.3888888888888842</v>
      </c>
      <c r="BN213" s="395">
        <v>5.9941728715218172</v>
      </c>
      <c r="BO213" s="395">
        <v>4.0744570912898883</v>
      </c>
    </row>
    <row r="214" spans="1:67">
      <c r="A214" s="11" t="s">
        <v>334</v>
      </c>
      <c r="B214" s="11" t="s">
        <v>335</v>
      </c>
      <c r="C214" s="21" t="s">
        <v>71</v>
      </c>
      <c r="D214" s="19" t="s">
        <v>724</v>
      </c>
      <c r="E214" s="100">
        <v>16</v>
      </c>
      <c r="F214" s="104">
        <v>163</v>
      </c>
      <c r="G214" s="37" t="s">
        <v>660</v>
      </c>
      <c r="H214" s="38" t="s">
        <v>660</v>
      </c>
      <c r="I214" s="147">
        <v>43.61</v>
      </c>
      <c r="J214" s="213">
        <v>3.301994955285485</v>
      </c>
      <c r="K214" s="418">
        <v>0.34</v>
      </c>
      <c r="L214" s="400">
        <v>0.36</v>
      </c>
      <c r="M214" s="13">
        <v>5.8823529411764497</v>
      </c>
      <c r="N214" s="16">
        <v>40525</v>
      </c>
      <c r="O214" s="17">
        <v>40527</v>
      </c>
      <c r="P214" s="16">
        <v>40546</v>
      </c>
      <c r="Q214" s="17" t="s">
        <v>11</v>
      </c>
      <c r="R214" s="11"/>
      <c r="S214" s="212">
        <v>1.44</v>
      </c>
      <c r="T214" s="213">
        <v>75</v>
      </c>
      <c r="U214" s="332">
        <v>52.706372202050282</v>
      </c>
      <c r="V214" s="13">
        <v>22.713541666666671</v>
      </c>
      <c r="W214" s="419">
        <v>9</v>
      </c>
      <c r="X214" s="147">
        <v>1.92</v>
      </c>
      <c r="Y214" s="146">
        <v>6</v>
      </c>
      <c r="Z214" s="147">
        <v>0.65</v>
      </c>
      <c r="AA214" s="147">
        <v>2.31</v>
      </c>
      <c r="AB214" s="146">
        <v>2.59</v>
      </c>
      <c r="AC214" s="147">
        <v>2.81</v>
      </c>
      <c r="AD214" s="334">
        <v>8.4942084942085003</v>
      </c>
      <c r="AE214" s="381">
        <v>2.8063063063063063</v>
      </c>
      <c r="AF214" s="396">
        <v>1800</v>
      </c>
      <c r="AG214" s="147">
        <v>36.090000000000003</v>
      </c>
      <c r="AH214" s="147">
        <v>46.6</v>
      </c>
      <c r="AI214" s="336">
        <v>20.836796896647257</v>
      </c>
      <c r="AJ214" s="337">
        <v>-6.4163090128755398</v>
      </c>
      <c r="AK214" s="338">
        <v>1.4244344857234108</v>
      </c>
      <c r="AL214" s="382">
        <v>9.6774193548387224</v>
      </c>
      <c r="AM214" s="383">
        <v>10.305204137906793</v>
      </c>
      <c r="AN214" s="383">
        <v>8.4470973793743465</v>
      </c>
      <c r="AO214" s="334">
        <v>5.9301410237090799</v>
      </c>
      <c r="AP214" s="341"/>
      <c r="AQ214" s="342">
        <v>1.36</v>
      </c>
      <c r="AR214" s="342">
        <v>1.24</v>
      </c>
      <c r="AS214" s="343">
        <v>1.0933299999999999</v>
      </c>
      <c r="AT214" s="343">
        <v>1.0133300000000001</v>
      </c>
      <c r="AU214" s="343">
        <v>0.96</v>
      </c>
      <c r="AV214" s="343">
        <v>0.90666999999999998</v>
      </c>
      <c r="AW214" s="343">
        <v>0.86667000000000005</v>
      </c>
      <c r="AX214" s="343">
        <v>0.82667000000000002</v>
      </c>
      <c r="AY214" s="343">
        <v>0.8</v>
      </c>
      <c r="AZ214" s="343">
        <v>0.78220000000000001</v>
      </c>
      <c r="BA214" s="343">
        <v>0.76444000000000001</v>
      </c>
      <c r="BB214" s="397">
        <v>0.74666999999999994</v>
      </c>
      <c r="BC214" s="363">
        <v>9.6774193548387224</v>
      </c>
      <c r="BD214" s="364">
        <v>13.41497992371929</v>
      </c>
      <c r="BE214" s="364">
        <v>7.8947628117197688</v>
      </c>
      <c r="BF214" s="364">
        <v>5.55520833333334</v>
      </c>
      <c r="BG214" s="364">
        <v>5.8819636692512223</v>
      </c>
      <c r="BH214" s="364">
        <v>4.6153668639735903</v>
      </c>
      <c r="BI214" s="364">
        <v>4.8386901665719249</v>
      </c>
      <c r="BJ214" s="364">
        <v>3.333750000000002</v>
      </c>
      <c r="BK214" s="364">
        <v>2.2756328304781359</v>
      </c>
      <c r="BL214" s="364">
        <v>2.3232693213332656</v>
      </c>
      <c r="BM214" s="365">
        <v>2.3799000897317457</v>
      </c>
      <c r="BN214" s="349">
        <v>5.6537221240864559</v>
      </c>
      <c r="BO214" s="349">
        <v>3.3283543275203402</v>
      </c>
    </row>
    <row r="215" spans="1:67">
      <c r="A215" s="21" t="s">
        <v>670</v>
      </c>
      <c r="B215" s="21" t="s">
        <v>675</v>
      </c>
      <c r="C215" s="21" t="s">
        <v>71</v>
      </c>
      <c r="D215" s="28" t="s">
        <v>724</v>
      </c>
      <c r="E215" s="101">
        <v>35</v>
      </c>
      <c r="F215" s="104">
        <v>69</v>
      </c>
      <c r="G215" s="39" t="s">
        <v>660</v>
      </c>
      <c r="H215" s="40" t="s">
        <v>660</v>
      </c>
      <c r="I215" s="353">
        <v>38.81</v>
      </c>
      <c r="J215" s="214">
        <f>(S215/I215)*100</f>
        <v>3.9938160267972171</v>
      </c>
      <c r="K215" s="23">
        <v>0.3775</v>
      </c>
      <c r="L215" s="107">
        <v>0.38750000000000001</v>
      </c>
      <c r="M215" s="202">
        <f>((L215/K215)-1)*100</f>
        <v>2.6490066225165476</v>
      </c>
      <c r="N215" s="352">
        <v>40639</v>
      </c>
      <c r="O215" s="26">
        <v>40641</v>
      </c>
      <c r="P215" s="352">
        <v>40664</v>
      </c>
      <c r="Q215" s="26" t="s">
        <v>15</v>
      </c>
      <c r="R215" s="21"/>
      <c r="S215" s="211">
        <f>L215*4</f>
        <v>1.55</v>
      </c>
      <c r="T215" s="214">
        <f>S215/X215*100</f>
        <v>61.752988047808778</v>
      </c>
      <c r="U215" s="288">
        <f>(I215/SQRT(22.5*X215*(I215/AA215))-1)*100</f>
        <v>4.2010859469692408</v>
      </c>
      <c r="V215" s="22">
        <f>I215/X215</f>
        <v>15.462151394422312</v>
      </c>
      <c r="W215" s="266">
        <v>9</v>
      </c>
      <c r="X215" s="353">
        <v>2.5099999999999998</v>
      </c>
      <c r="Y215" s="131">
        <v>4.7300000000000004</v>
      </c>
      <c r="Z215" s="353">
        <v>0.73</v>
      </c>
      <c r="AA215" s="353">
        <v>1.58</v>
      </c>
      <c r="AB215" s="131">
        <v>2.0699999999999998</v>
      </c>
      <c r="AC215" s="353">
        <v>2.44</v>
      </c>
      <c r="AD215" s="229">
        <f>(AC215/AB215-1)*100</f>
        <v>17.874396135265712</v>
      </c>
      <c r="AE215" s="309">
        <f>(I215/AB215)/Y215</f>
        <v>3.9638038626916283</v>
      </c>
      <c r="AF215" s="269">
        <v>1990</v>
      </c>
      <c r="AG215" s="353">
        <v>34.69</v>
      </c>
      <c r="AH215" s="353">
        <v>40.44</v>
      </c>
      <c r="AI215" s="181">
        <f>((I215-AG215)/AG215)*100</f>
        <v>11.876621504756429</v>
      </c>
      <c r="AJ215" s="149">
        <f>((I215-AH215)/AH215)*100</f>
        <v>-4.0306627101879222</v>
      </c>
      <c r="AK215" s="236">
        <f>AN215/AO215</f>
        <v>1.2994743872456083</v>
      </c>
      <c r="AL215" s="226">
        <f>((AQ215/AR215)^(1/1)-1)*100</f>
        <v>2.9159519725557415</v>
      </c>
      <c r="AM215" s="438">
        <f>((AQ215/AT215)^(1/3)-1)*100</f>
        <v>3.1936251301859286</v>
      </c>
      <c r="AN215" s="438">
        <f>((AQ215/AV215)^(1/5)-1)*100</f>
        <v>2.550814880024932</v>
      </c>
      <c r="AO215" s="229">
        <f>((AQ215/BA215)^(1/10)-1)*100</f>
        <v>1.9629589509891687</v>
      </c>
      <c r="AP215" s="217"/>
      <c r="AQ215" s="193">
        <v>1.5</v>
      </c>
      <c r="AR215" s="193">
        <v>1.4575</v>
      </c>
      <c r="AS215" s="428">
        <v>1.4075</v>
      </c>
      <c r="AT215" s="428">
        <v>1.365</v>
      </c>
      <c r="AU215" s="428">
        <v>1.345</v>
      </c>
      <c r="AV215" s="428">
        <v>1.3225</v>
      </c>
      <c r="AW215" s="428">
        <v>1.2949999999999999</v>
      </c>
      <c r="AX215" s="428">
        <v>1.2775000000000001</v>
      </c>
      <c r="AY215" s="428">
        <v>1.2675000000000001</v>
      </c>
      <c r="AZ215" s="428">
        <v>1.2549999999999999</v>
      </c>
      <c r="BA215" s="428">
        <v>1.2350000000000001</v>
      </c>
      <c r="BB215" s="92">
        <v>1.2150000000000001</v>
      </c>
      <c r="BC215" s="204">
        <f t="shared" ref="BC215:BM216" si="65">((AQ215/AR215)-1)*100</f>
        <v>2.9159519725557415</v>
      </c>
      <c r="BD215" s="283">
        <f t="shared" si="65"/>
        <v>3.5523978685612745</v>
      </c>
      <c r="BE215" s="283">
        <f t="shared" si="65"/>
        <v>3.1135531135531025</v>
      </c>
      <c r="BF215" s="283">
        <f t="shared" si="65"/>
        <v>1.4869888475836479</v>
      </c>
      <c r="BG215" s="283">
        <f t="shared" si="65"/>
        <v>1.7013232514177634</v>
      </c>
      <c r="BH215" s="283">
        <f t="shared" si="65"/>
        <v>2.1235521235521304</v>
      </c>
      <c r="BI215" s="283">
        <f t="shared" si="65"/>
        <v>1.3698630136986134</v>
      </c>
      <c r="BJ215" s="283">
        <f t="shared" si="65"/>
        <v>0.78895463510848529</v>
      </c>
      <c r="BK215" s="283">
        <f t="shared" si="65"/>
        <v>0.9960159362550014</v>
      </c>
      <c r="BL215" s="283">
        <f t="shared" si="65"/>
        <v>1.6194331983805599</v>
      </c>
      <c r="BM215" s="165">
        <f t="shared" si="65"/>
        <v>1.6460905349794164</v>
      </c>
      <c r="BN215" s="312">
        <f>AVERAGE(BC215:BM215)</f>
        <v>1.9376476814223396</v>
      </c>
      <c r="BO215" s="312">
        <f>SQRT(AVERAGE((BC215-$BN215)^2,(BD215-$BN215)^2,(BE215-$BN215)^2,(BF215-$BN215)^2,(BG215-$BN215)^2,(BH215-$BN215)^2,(BI215-$BN215)^2,(BJ215-$BN215)^2,(BK215-$BN215)^2,(BL215-$BN215)^2,(BM215-$BN215)^2))</f>
        <v>0.85043120797551519</v>
      </c>
    </row>
    <row r="216" spans="1:67">
      <c r="A216" s="20" t="s">
        <v>506</v>
      </c>
      <c r="B216" s="21" t="s">
        <v>507</v>
      </c>
      <c r="C216" s="21" t="s">
        <v>71</v>
      </c>
      <c r="D216" s="21" t="s">
        <v>724</v>
      </c>
      <c r="E216" s="101">
        <v>33</v>
      </c>
      <c r="F216" s="104">
        <v>76</v>
      </c>
      <c r="G216" s="39" t="s">
        <v>660</v>
      </c>
      <c r="H216" s="40" t="s">
        <v>660</v>
      </c>
      <c r="I216" s="137">
        <v>29.17</v>
      </c>
      <c r="J216" s="214">
        <f>(S216/I216)*100</f>
        <v>3.9766883784710312</v>
      </c>
      <c r="K216" s="193">
        <v>0.28000000000000003</v>
      </c>
      <c r="L216" s="107">
        <v>0.28999999999999998</v>
      </c>
      <c r="M216" s="202">
        <f>((L216/K216)-1)*100</f>
        <v>3.5714285714285587</v>
      </c>
      <c r="N216" s="115">
        <v>40625</v>
      </c>
      <c r="O216" s="26">
        <v>40627</v>
      </c>
      <c r="P216" s="27">
        <v>40648</v>
      </c>
      <c r="Q216" s="352" t="s">
        <v>13</v>
      </c>
      <c r="R216" s="21"/>
      <c r="S216" s="211">
        <f>L216*4</f>
        <v>1.1599999999999999</v>
      </c>
      <c r="T216" s="214">
        <f>S216/X216*100</f>
        <v>73.885350318471339</v>
      </c>
      <c r="U216" s="288">
        <f>(I216/SQRT(22.5*X216*(I216/AA216))-1)*100</f>
        <v>28.832418016815353</v>
      </c>
      <c r="V216" s="22">
        <f>I216/X216</f>
        <v>18.579617834394906</v>
      </c>
      <c r="W216" s="266">
        <v>10</v>
      </c>
      <c r="X216" s="353">
        <v>1.57</v>
      </c>
      <c r="Y216" s="131">
        <v>4.01</v>
      </c>
      <c r="Z216" s="353">
        <v>1.45</v>
      </c>
      <c r="AA216" s="353">
        <v>2.0099999999999998</v>
      </c>
      <c r="AB216" s="131">
        <v>1.59</v>
      </c>
      <c r="AC216" s="353">
        <v>1.67</v>
      </c>
      <c r="AD216" s="229">
        <f>(AC216/AB216-1)*100</f>
        <v>5.031446540880502</v>
      </c>
      <c r="AE216" s="309">
        <f>(I216/AB216)/Y216</f>
        <v>4.575040386455246</v>
      </c>
      <c r="AF216" s="269">
        <v>2100</v>
      </c>
      <c r="AG216" s="353">
        <v>26.15</v>
      </c>
      <c r="AH216" s="353">
        <v>32</v>
      </c>
      <c r="AI216" s="181">
        <f>((I216-AG216)/AG216)*100</f>
        <v>11.548757170172097</v>
      </c>
      <c r="AJ216" s="149">
        <f>((I216-AH216)/AH216)*100</f>
        <v>-8.8437499999999947</v>
      </c>
      <c r="AK216" s="236">
        <f>AN216/AO216</f>
        <v>0.94222923658370683</v>
      </c>
      <c r="AL216" s="226">
        <f>((AQ216/AR216)^(1/1)-1)*100</f>
        <v>3.7383177570093462</v>
      </c>
      <c r="AM216" s="438">
        <f>((AQ216/AT216)^(1/3)-1)*100</f>
        <v>3.8873324124418351</v>
      </c>
      <c r="AN216" s="438">
        <f>((AQ216/AV216)^(1/5)-1)*100</f>
        <v>4.1681328854268118</v>
      </c>
      <c r="AO216" s="229">
        <f>((AQ216/BA216)^(1/10)-1)*100</f>
        <v>4.4236930075948866</v>
      </c>
      <c r="AP216" s="217"/>
      <c r="AQ216" s="193">
        <v>1.1100000000000001</v>
      </c>
      <c r="AR216" s="193">
        <v>1.07</v>
      </c>
      <c r="AS216" s="23">
        <v>1.03</v>
      </c>
      <c r="AT216" s="23">
        <v>0.99</v>
      </c>
      <c r="AU216" s="23">
        <v>0.95</v>
      </c>
      <c r="AV216" s="23">
        <v>0.90500000000000003</v>
      </c>
      <c r="AW216" s="23">
        <v>0.85250000000000004</v>
      </c>
      <c r="AX216" s="23">
        <v>0.82250000000000001</v>
      </c>
      <c r="AY216" s="23">
        <v>0.79249999999999998</v>
      </c>
      <c r="AZ216" s="23">
        <v>0.76</v>
      </c>
      <c r="BA216" s="23">
        <v>0.72</v>
      </c>
      <c r="BB216" s="92">
        <v>0.68</v>
      </c>
      <c r="BC216" s="204">
        <f t="shared" si="65"/>
        <v>3.7383177570093462</v>
      </c>
      <c r="BD216" s="283">
        <f t="shared" si="65"/>
        <v>3.8834951456310662</v>
      </c>
      <c r="BE216" s="283">
        <f t="shared" si="65"/>
        <v>4.0404040404040442</v>
      </c>
      <c r="BF216" s="283">
        <f t="shared" si="65"/>
        <v>4.2105263157894868</v>
      </c>
      <c r="BG216" s="283">
        <f t="shared" si="65"/>
        <v>4.9723756906077332</v>
      </c>
      <c r="BH216" s="283">
        <f t="shared" si="65"/>
        <v>6.1583577712609916</v>
      </c>
      <c r="BI216" s="283">
        <f t="shared" si="65"/>
        <v>3.6474164133738718</v>
      </c>
      <c r="BJ216" s="283">
        <f t="shared" si="65"/>
        <v>3.7854889589905349</v>
      </c>
      <c r="BK216" s="283">
        <f t="shared" si="65"/>
        <v>4.2763157894736725</v>
      </c>
      <c r="BL216" s="283">
        <f t="shared" si="65"/>
        <v>5.555555555555558</v>
      </c>
      <c r="BM216" s="165">
        <f t="shared" si="65"/>
        <v>5.8823529411764497</v>
      </c>
      <c r="BN216" s="312">
        <f>AVERAGE(BC216:BM216)</f>
        <v>4.5591460344793413</v>
      </c>
      <c r="BO216" s="312">
        <f>SQRT(AVERAGE((BC216-$BN216)^2,(BD216-$BN216)^2,(BE216-$BN216)^2,(BF216-$BN216)^2,(BG216-$BN216)^2,(BH216-$BN216)^2,(BI216-$BN216)^2,(BJ216-$BN216)^2,(BK216-$BN216)^2,(BL216-$BN216)^2,(BM216-$BN216)^2))</f>
        <v>0.87918488327147515</v>
      </c>
    </row>
    <row r="217" spans="1:67">
      <c r="A217" s="20" t="s">
        <v>277</v>
      </c>
      <c r="B217" s="21" t="s">
        <v>278</v>
      </c>
      <c r="C217" s="21" t="s">
        <v>71</v>
      </c>
      <c r="D217" s="21" t="s">
        <v>724</v>
      </c>
      <c r="E217" s="101">
        <v>23</v>
      </c>
      <c r="F217" s="104">
        <v>106</v>
      </c>
      <c r="G217" s="39" t="s">
        <v>660</v>
      </c>
      <c r="H217" s="40" t="s">
        <v>660</v>
      </c>
      <c r="I217" s="137">
        <v>33.43</v>
      </c>
      <c r="J217" s="214">
        <v>4.0682022135806166</v>
      </c>
      <c r="K217" s="411">
        <v>0.33500000000000002</v>
      </c>
      <c r="L217" s="385">
        <v>0.34</v>
      </c>
      <c r="M217" s="387">
        <v>1.4925373134328399</v>
      </c>
      <c r="N217" s="115">
        <v>40505</v>
      </c>
      <c r="O217" s="26">
        <v>40508</v>
      </c>
      <c r="P217" s="27">
        <v>40522</v>
      </c>
      <c r="Q217" s="352" t="s">
        <v>247</v>
      </c>
      <c r="R217" s="21"/>
      <c r="S217" s="211">
        <v>1.36</v>
      </c>
      <c r="T217" s="214">
        <v>61.261261261261239</v>
      </c>
      <c r="U217" s="332">
        <v>-7.443818971142468</v>
      </c>
      <c r="V217" s="22">
        <v>15.058558558558561</v>
      </c>
      <c r="W217" s="333">
        <v>9</v>
      </c>
      <c r="X217" s="353">
        <v>2.2200000000000002</v>
      </c>
      <c r="Y217" s="131">
        <v>4.3600000000000003</v>
      </c>
      <c r="Z217" s="353">
        <v>0.7</v>
      </c>
      <c r="AA217" s="353">
        <v>1.28</v>
      </c>
      <c r="AB217" s="131">
        <v>2.2999999999999998</v>
      </c>
      <c r="AC217" s="353">
        <v>2.46</v>
      </c>
      <c r="AD217" s="335">
        <v>6.956521739130439</v>
      </c>
      <c r="AE217" s="386">
        <v>3.3336657359393702</v>
      </c>
      <c r="AF217" s="354">
        <v>3020</v>
      </c>
      <c r="AG217" s="353">
        <v>28.01</v>
      </c>
      <c r="AH217" s="353">
        <v>35.25</v>
      </c>
      <c r="AI217" s="355">
        <v>19.35023205997857</v>
      </c>
      <c r="AJ217" s="356">
        <v>-5.163120567375886</v>
      </c>
      <c r="AK217" s="357">
        <v>0.959484668306824</v>
      </c>
      <c r="AL217" s="339">
        <v>1.5094339622641508</v>
      </c>
      <c r="AM217" s="340">
        <v>1.5328052697237473</v>
      </c>
      <c r="AN217" s="340">
        <v>1.5571691335735771</v>
      </c>
      <c r="AO217" s="335">
        <v>1.6229223717784571</v>
      </c>
      <c r="AP217" s="358"/>
      <c r="AQ217" s="359">
        <v>1.345</v>
      </c>
      <c r="AR217" s="359">
        <v>1.325</v>
      </c>
      <c r="AS217" s="360">
        <v>1.3049999999999999</v>
      </c>
      <c r="AT217" s="360">
        <v>1.2849999999999999</v>
      </c>
      <c r="AU217" s="360">
        <v>1.2649999999999999</v>
      </c>
      <c r="AV217" s="360">
        <v>1.2450000000000001</v>
      </c>
      <c r="AW217" s="360">
        <v>1.2250000000000001</v>
      </c>
      <c r="AX217" s="360">
        <v>1.2050000000000001</v>
      </c>
      <c r="AY217" s="360">
        <v>1.1850000000000001</v>
      </c>
      <c r="AZ217" s="360">
        <v>1.165</v>
      </c>
      <c r="BA217" s="360">
        <v>1.145</v>
      </c>
      <c r="BB217" s="366">
        <v>1.1100000000000001</v>
      </c>
      <c r="BC217" s="363">
        <v>1.5094339622641508</v>
      </c>
      <c r="BD217" s="364">
        <v>1.5325670498084201</v>
      </c>
      <c r="BE217" s="364">
        <v>1.556420233463029</v>
      </c>
      <c r="BF217" s="364">
        <v>1.5810276679841808</v>
      </c>
      <c r="BG217" s="364">
        <v>1.6064257028112201</v>
      </c>
      <c r="BH217" s="364">
        <v>1.6326530612244872</v>
      </c>
      <c r="BI217" s="364">
        <v>1.6597510373443918</v>
      </c>
      <c r="BJ217" s="364">
        <v>1.6877637130801699</v>
      </c>
      <c r="BK217" s="364">
        <v>1.716738197424905</v>
      </c>
      <c r="BL217" s="364">
        <v>1.7467248908296977</v>
      </c>
      <c r="BM217" s="365">
        <v>3.1531531531531427</v>
      </c>
      <c r="BN217" s="349">
        <v>1.7620598790352544</v>
      </c>
      <c r="BO217" s="349">
        <v>0.44578143772399198</v>
      </c>
    </row>
    <row r="218" spans="1:67">
      <c r="A218" s="80" t="s">
        <v>508</v>
      </c>
      <c r="B218" s="20" t="s">
        <v>509</v>
      </c>
      <c r="C218" s="21" t="s">
        <v>71</v>
      </c>
      <c r="D218" s="80" t="s">
        <v>724</v>
      </c>
      <c r="E218" s="179">
        <v>32</v>
      </c>
      <c r="F218" s="104">
        <v>77</v>
      </c>
      <c r="G218" s="39" t="s">
        <v>660</v>
      </c>
      <c r="H218" s="40" t="s">
        <v>660</v>
      </c>
      <c r="I218" s="137">
        <v>18.43</v>
      </c>
      <c r="J218" s="215">
        <f>(S218/I218)*100</f>
        <v>3.3098209441128597</v>
      </c>
      <c r="K218" s="193">
        <v>0.14000000000000001</v>
      </c>
      <c r="L218" s="106">
        <v>0.1525</v>
      </c>
      <c r="M218" s="202">
        <f>((L218/K218)-1)*100</f>
        <v>8.9285714285714199</v>
      </c>
      <c r="N218" s="115">
        <v>40604</v>
      </c>
      <c r="O218" s="26">
        <v>40606</v>
      </c>
      <c r="P218" s="27">
        <v>40623</v>
      </c>
      <c r="Q218" s="432" t="s">
        <v>440</v>
      </c>
      <c r="R218" s="455"/>
      <c r="S218" s="211">
        <f>L218*4</f>
        <v>0.61</v>
      </c>
      <c r="T218" s="214">
        <f>S218/X218*100</f>
        <v>42.068965517241381</v>
      </c>
      <c r="U218" s="288">
        <f>(I218/SQRT(22.5*X218*(I218/AA218))-1)*100</f>
        <v>30.397917384586883</v>
      </c>
      <c r="V218" s="22">
        <f>I218/X218</f>
        <v>12.710344827586207</v>
      </c>
      <c r="W218" s="266">
        <v>12</v>
      </c>
      <c r="X218" s="353">
        <v>1.45</v>
      </c>
      <c r="Y218" s="131">
        <v>3.07</v>
      </c>
      <c r="Z218" s="124">
        <v>2.78</v>
      </c>
      <c r="AA218" s="353">
        <v>3.01</v>
      </c>
      <c r="AB218" s="131">
        <v>1.1000000000000001</v>
      </c>
      <c r="AC218" s="124">
        <v>1.18</v>
      </c>
      <c r="AD218" s="229">
        <f>(AC218/AB218-1)*100</f>
        <v>7.2727272727272529</v>
      </c>
      <c r="AE218" s="310">
        <f>(I218/AB218)/Y218</f>
        <v>5.457506662718389</v>
      </c>
      <c r="AF218" s="269">
        <v>3270</v>
      </c>
      <c r="AG218" s="124">
        <v>16.03</v>
      </c>
      <c r="AH218" s="124">
        <v>18.670000000000002</v>
      </c>
      <c r="AI218" s="181">
        <f>((I218-AG218)/AG218)*100</f>
        <v>14.971927635683086</v>
      </c>
      <c r="AJ218" s="149">
        <f>((I218-AH218)/AH218)*100</f>
        <v>-1.2854847348687839</v>
      </c>
      <c r="AK218" s="236">
        <f>AN218/AO218</f>
        <v>0.8470527936101705</v>
      </c>
      <c r="AL218" s="226">
        <f>((AQ218/AR218)^(1/1)-1)*100</f>
        <v>6.9306930693069368</v>
      </c>
      <c r="AM218" s="227">
        <f>((AQ218/AT218)^(1/3)-1)*100</f>
        <v>3.5744168651286268</v>
      </c>
      <c r="AN218" s="227">
        <f>((AQ218/AV218)^(1/5)-1)*100</f>
        <v>3.9457530185000644</v>
      </c>
      <c r="AO218" s="229">
        <f>((AQ218/BA218)^(1/10)-1)*100</f>
        <v>4.6582138070557777</v>
      </c>
      <c r="AP218" s="217"/>
      <c r="AQ218" s="193">
        <v>0.54</v>
      </c>
      <c r="AR218" s="193">
        <v>0.505</v>
      </c>
      <c r="AS218" s="23">
        <v>0.49399999999999999</v>
      </c>
      <c r="AT218" s="23">
        <v>0.48599999999999999</v>
      </c>
      <c r="AU218" s="23">
        <v>0.46500000000000002</v>
      </c>
      <c r="AV218" s="23">
        <v>0.44500000000000001</v>
      </c>
      <c r="AW218" s="23">
        <v>0.41499999999999998</v>
      </c>
      <c r="AX218" s="23">
        <v>0.39</v>
      </c>
      <c r="AY218" s="23">
        <v>0.36249999999999999</v>
      </c>
      <c r="AZ218" s="23">
        <v>0.35249999999999998</v>
      </c>
      <c r="BA218" s="23">
        <v>0.34250000000000003</v>
      </c>
      <c r="BB218" s="92">
        <v>0.33500000000000002</v>
      </c>
      <c r="BC218" s="204">
        <f t="shared" ref="BC218:BM218" si="66">((AQ218/AR218)-1)*100</f>
        <v>6.9306930693069368</v>
      </c>
      <c r="BD218" s="164">
        <f t="shared" si="66"/>
        <v>2.2267206477732726</v>
      </c>
      <c r="BE218" s="164">
        <f t="shared" si="66"/>
        <v>1.6460905349794164</v>
      </c>
      <c r="BF218" s="164">
        <f t="shared" si="66"/>
        <v>4.5161290322580649</v>
      </c>
      <c r="BG218" s="164">
        <f t="shared" si="66"/>
        <v>4.4943820224719211</v>
      </c>
      <c r="BH218" s="164">
        <f t="shared" si="66"/>
        <v>7.2289156626506035</v>
      </c>
      <c r="BI218" s="164">
        <f t="shared" si="66"/>
        <v>6.4102564102564097</v>
      </c>
      <c r="BJ218" s="164">
        <f t="shared" si="66"/>
        <v>7.5862068965517393</v>
      </c>
      <c r="BK218" s="164">
        <f t="shared" si="66"/>
        <v>2.8368794326241176</v>
      </c>
      <c r="BL218" s="164">
        <f t="shared" si="66"/>
        <v>2.9197080291970767</v>
      </c>
      <c r="BM218" s="165">
        <f t="shared" si="66"/>
        <v>2.2388059701492491</v>
      </c>
      <c r="BN218" s="312">
        <f>AVERAGE(BC218:BM218)</f>
        <v>4.4577079734744371</v>
      </c>
      <c r="BO218" s="312">
        <f>SQRT(AVERAGE((BC218-$BN218)^2,(BD218-$BN218)^2,(BE218-$BN218)^2,(BF218-$BN218)^2,(BG218-$BN218)^2,(BH218-$BN218)^2,(BI218-$BN218)^2,(BJ218-$BN218)^2,(BK218-$BN218)^2,(BL218-$BN218)^2,(BM218-$BN218)^2))</f>
        <v>2.1362351847902636</v>
      </c>
    </row>
    <row r="219" spans="1:67">
      <c r="A219" s="11" t="s">
        <v>423</v>
      </c>
      <c r="B219" s="11" t="s">
        <v>546</v>
      </c>
      <c r="C219" s="21" t="s">
        <v>71</v>
      </c>
      <c r="D219" s="19" t="s">
        <v>724</v>
      </c>
      <c r="E219" s="100">
        <v>20</v>
      </c>
      <c r="F219" s="104">
        <v>118</v>
      </c>
      <c r="G219" s="37" t="s">
        <v>660</v>
      </c>
      <c r="H219" s="38" t="s">
        <v>660</v>
      </c>
      <c r="I219" s="148">
        <v>21.56</v>
      </c>
      <c r="J219" s="214">
        <v>3.0148423005565865</v>
      </c>
      <c r="K219" s="400">
        <v>0.1575</v>
      </c>
      <c r="L219" s="351">
        <v>0.16250000000000001</v>
      </c>
      <c r="M219" s="13">
        <v>3.1746031746031855</v>
      </c>
      <c r="N219" s="17">
        <v>40519</v>
      </c>
      <c r="O219" s="17">
        <v>40521</v>
      </c>
      <c r="P219" s="16">
        <v>40544</v>
      </c>
      <c r="Q219" s="17" t="s">
        <v>245</v>
      </c>
      <c r="R219" s="11"/>
      <c r="S219" s="212">
        <v>0.65</v>
      </c>
      <c r="T219" s="213">
        <v>51.181102362204726</v>
      </c>
      <c r="U219" s="380">
        <v>7.4427150060627056</v>
      </c>
      <c r="V219" s="46">
        <v>16.9763779527559</v>
      </c>
      <c r="W219" s="419">
        <v>12</v>
      </c>
      <c r="X219" s="147">
        <v>1.27</v>
      </c>
      <c r="Y219" s="146">
        <v>2.69</v>
      </c>
      <c r="Z219" s="147">
        <v>1.03</v>
      </c>
      <c r="AA219" s="147">
        <v>1.53</v>
      </c>
      <c r="AB219" s="146">
        <v>1.29</v>
      </c>
      <c r="AC219" s="147">
        <v>1.48</v>
      </c>
      <c r="AD219" s="334">
        <v>14.728682170542641</v>
      </c>
      <c r="AE219" s="335">
        <v>6.2130774329270047</v>
      </c>
      <c r="AF219" s="396">
        <v>4070</v>
      </c>
      <c r="AG219" s="147">
        <v>18.100000000000001</v>
      </c>
      <c r="AH219" s="147">
        <v>24.05</v>
      </c>
      <c r="AI219" s="336">
        <v>19.116022099447498</v>
      </c>
      <c r="AJ219" s="337">
        <v>-10.353430353430364</v>
      </c>
      <c r="AK219" s="338">
        <v>1.009856416321133</v>
      </c>
      <c r="AL219" s="382">
        <v>1.61290322580645</v>
      </c>
      <c r="AM219" s="383">
        <v>4.6307375375326698</v>
      </c>
      <c r="AN219" s="383">
        <v>5.2982600013847803</v>
      </c>
      <c r="AO219" s="334">
        <v>5.2465478416091393</v>
      </c>
      <c r="AP219" s="341"/>
      <c r="AQ219" s="409">
        <v>0.63</v>
      </c>
      <c r="AR219" s="344">
        <v>0.62</v>
      </c>
      <c r="AS219" s="343">
        <v>0.59</v>
      </c>
      <c r="AT219" s="343">
        <v>0.55000000000000004</v>
      </c>
      <c r="AU219" s="343">
        <v>0.51500000000000001</v>
      </c>
      <c r="AV219" s="343">
        <v>0.48666999999999999</v>
      </c>
      <c r="AW219" s="343">
        <v>0.46</v>
      </c>
      <c r="AX219" s="343">
        <v>0.43332999999999999</v>
      </c>
      <c r="AY219" s="343">
        <v>0.41332999999999998</v>
      </c>
      <c r="AZ219" s="343">
        <v>0.39560000000000001</v>
      </c>
      <c r="BA219" s="343">
        <v>0.37780000000000002</v>
      </c>
      <c r="BB219" s="397">
        <v>0.36</v>
      </c>
      <c r="BC219" s="346">
        <v>1.61290322580645</v>
      </c>
      <c r="BD219" s="347">
        <v>5.0847457627118731</v>
      </c>
      <c r="BE219" s="347">
        <v>7.2727272727272521</v>
      </c>
      <c r="BF219" s="347">
        <v>6.7961165048543659</v>
      </c>
      <c r="BG219" s="347">
        <v>5.8211930055273697</v>
      </c>
      <c r="BH219" s="347">
        <v>5.7978260869565137</v>
      </c>
      <c r="BI219" s="347">
        <v>6.1546627281748423</v>
      </c>
      <c r="BJ219" s="347">
        <v>4.8387486995862927</v>
      </c>
      <c r="BK219" s="347">
        <v>4.48179979777552</v>
      </c>
      <c r="BL219" s="347">
        <v>4.7114875595553043</v>
      </c>
      <c r="BM219" s="348">
        <v>4.9444444444444624</v>
      </c>
      <c r="BN219" s="350">
        <v>5.2287868261927501</v>
      </c>
      <c r="BO219" s="350">
        <v>1.4244661628366491</v>
      </c>
    </row>
    <row r="220" spans="1:67">
      <c r="A220" s="20" t="s">
        <v>602</v>
      </c>
      <c r="B220" s="21" t="s">
        <v>603</v>
      </c>
      <c r="C220" s="21" t="s">
        <v>71</v>
      </c>
      <c r="D220" s="21" t="s">
        <v>724</v>
      </c>
      <c r="E220" s="101">
        <v>29</v>
      </c>
      <c r="F220" s="104">
        <v>84</v>
      </c>
      <c r="G220" s="39" t="s">
        <v>660</v>
      </c>
      <c r="H220" s="40" t="s">
        <v>660</v>
      </c>
      <c r="I220" s="137">
        <v>58.81</v>
      </c>
      <c r="J220" s="294">
        <f>(S220/I220)*100</f>
        <v>0.91821118857337192</v>
      </c>
      <c r="K220" s="107">
        <v>0.13</v>
      </c>
      <c r="L220" s="107">
        <v>0.13500000000000001</v>
      </c>
      <c r="M220" s="202">
        <f>((L220/K220)-1)*100</f>
        <v>3.8461538461538547</v>
      </c>
      <c r="N220" s="115">
        <v>40585</v>
      </c>
      <c r="O220" s="26">
        <v>40589</v>
      </c>
      <c r="P220" s="27">
        <v>40603</v>
      </c>
      <c r="Q220" s="352" t="s">
        <v>7</v>
      </c>
      <c r="R220" s="21"/>
      <c r="S220" s="211">
        <f>L220*4</f>
        <v>0.54</v>
      </c>
      <c r="T220" s="214">
        <f>S220/X220*100</f>
        <v>14.516129032258066</v>
      </c>
      <c r="U220" s="288">
        <f>(I220/SQRT(22.5*X220*(I220/AA220))-1)*100</f>
        <v>18.54353081349478</v>
      </c>
      <c r="V220" s="47">
        <f>I220/X220</f>
        <v>15.809139784946236</v>
      </c>
      <c r="W220" s="266">
        <v>12</v>
      </c>
      <c r="X220" s="353">
        <v>3.72</v>
      </c>
      <c r="Y220" s="131">
        <v>1.73</v>
      </c>
      <c r="Z220" s="124">
        <v>2.95</v>
      </c>
      <c r="AA220" s="353">
        <v>2</v>
      </c>
      <c r="AB220" s="131">
        <v>3.84</v>
      </c>
      <c r="AC220" s="124">
        <v>4.12</v>
      </c>
      <c r="AD220" s="229">
        <f>(AC220/AB220-1)*100</f>
        <v>7.2916666666666741</v>
      </c>
      <c r="AE220" s="229">
        <f>(I220/AB220)/Y220</f>
        <v>8.8526613680154149</v>
      </c>
      <c r="AF220" s="269">
        <v>4240</v>
      </c>
      <c r="AG220" s="124">
        <v>42.09</v>
      </c>
      <c r="AH220" s="124">
        <v>65.44</v>
      </c>
      <c r="AI220" s="181">
        <f>((I220-AG220)/AG220)*100</f>
        <v>39.724400095034447</v>
      </c>
      <c r="AJ220" s="149">
        <f>((I220-AH220)/AH220)*100</f>
        <v>-10.131418092909529</v>
      </c>
      <c r="AK220" s="236">
        <f>AN220/AO220</f>
        <v>1.1985086081733649</v>
      </c>
      <c r="AL220" s="226">
        <f>((AQ220/AR220)^(1/1)-1)*100</f>
        <v>4.0000000000000036</v>
      </c>
      <c r="AM220" s="227">
        <f>((AQ220/AT220)^(1/3)-1)*100</f>
        <v>4.1714007510293971</v>
      </c>
      <c r="AN220" s="227">
        <f>((AQ220/AV220)^(1/5)-1)*100</f>
        <v>5.387395206178347</v>
      </c>
      <c r="AO220" s="229">
        <f>((AQ220/BA220)^(1/10)-1)*100</f>
        <v>4.4950826130395694</v>
      </c>
      <c r="AP220" s="217"/>
      <c r="AQ220" s="107">
        <v>0.52</v>
      </c>
      <c r="AR220" s="23">
        <v>0.5</v>
      </c>
      <c r="AS220" s="23">
        <v>0.48</v>
      </c>
      <c r="AT220" s="23">
        <v>0.46</v>
      </c>
      <c r="AU220" s="23">
        <v>0.44</v>
      </c>
      <c r="AV220" s="23">
        <v>0.4</v>
      </c>
      <c r="AW220" s="23">
        <v>0.378</v>
      </c>
      <c r="AX220" s="23">
        <v>0.36499999999999999</v>
      </c>
      <c r="AY220" s="23">
        <v>0.35499999999999998</v>
      </c>
      <c r="AZ220" s="23">
        <v>0.34499999999999997</v>
      </c>
      <c r="BA220" s="23">
        <v>0.33500000000000002</v>
      </c>
      <c r="BB220" s="92">
        <v>0.32500000000000001</v>
      </c>
      <c r="BC220" s="204">
        <f t="shared" ref="BC220:BM221" si="67">((AQ220/AR220)-1)*100</f>
        <v>4.0000000000000036</v>
      </c>
      <c r="BD220" s="164">
        <f t="shared" si="67"/>
        <v>4.1666666666666741</v>
      </c>
      <c r="BE220" s="164">
        <f t="shared" si="67"/>
        <v>4.3478260869565188</v>
      </c>
      <c r="BF220" s="164">
        <f t="shared" si="67"/>
        <v>4.5454545454545414</v>
      </c>
      <c r="BG220" s="164">
        <f t="shared" si="67"/>
        <v>9.9999999999999858</v>
      </c>
      <c r="BH220" s="164">
        <f t="shared" si="67"/>
        <v>5.8201058201058142</v>
      </c>
      <c r="BI220" s="164">
        <f t="shared" si="67"/>
        <v>3.5616438356164348</v>
      </c>
      <c r="BJ220" s="164">
        <f t="shared" si="67"/>
        <v>2.8169014084507005</v>
      </c>
      <c r="BK220" s="164">
        <f t="shared" si="67"/>
        <v>2.898550724637694</v>
      </c>
      <c r="BL220" s="164">
        <f t="shared" si="67"/>
        <v>2.9850746268656581</v>
      </c>
      <c r="BM220" s="165">
        <f t="shared" si="67"/>
        <v>3.0769230769230882</v>
      </c>
      <c r="BN220" s="312">
        <f>AVERAGE(BC220:BM220)</f>
        <v>4.3835587992433753</v>
      </c>
      <c r="BO220" s="312">
        <f>SQRT(AVERAGE((BC220-$BN220)^2,(BD220-$BN220)^2,(BE220-$BN220)^2,(BF220-$BN220)^2,(BG220-$BN220)^2,(BH220-$BN220)^2,(BI220-$BN220)^2,(BJ220-$BN220)^2,(BK220-$BN220)^2,(BL220-$BN220)^2,(BM220-$BN220)^2))</f>
        <v>1.9731836106372533</v>
      </c>
    </row>
    <row r="221" spans="1:67">
      <c r="A221" s="20" t="s">
        <v>834</v>
      </c>
      <c r="B221" s="21" t="s">
        <v>835</v>
      </c>
      <c r="C221" s="21" t="s">
        <v>71</v>
      </c>
      <c r="D221" s="21" t="s">
        <v>724</v>
      </c>
      <c r="E221" s="101">
        <v>41</v>
      </c>
      <c r="F221" s="104">
        <v>36</v>
      </c>
      <c r="G221" s="39" t="s">
        <v>660</v>
      </c>
      <c r="H221" s="40" t="s">
        <v>660</v>
      </c>
      <c r="I221" s="137">
        <v>72.38</v>
      </c>
      <c r="J221" s="294">
        <f>(S221/I221)*100</f>
        <v>1.9618679193147279</v>
      </c>
      <c r="K221" s="107">
        <v>0.34499999999999997</v>
      </c>
      <c r="L221" s="107">
        <v>0.35499999999999998</v>
      </c>
      <c r="M221" s="202">
        <f>((L221/K221)-1)*100</f>
        <v>2.898550724637694</v>
      </c>
      <c r="N221" s="115">
        <v>40722</v>
      </c>
      <c r="O221" s="26">
        <v>40724</v>
      </c>
      <c r="P221" s="27">
        <v>40739</v>
      </c>
      <c r="Q221" s="352" t="s">
        <v>13</v>
      </c>
      <c r="R221" s="21"/>
      <c r="S221" s="211">
        <f>L221*4</f>
        <v>1.42</v>
      </c>
      <c r="T221" s="214">
        <f>S221/X221*100</f>
        <v>46.254071661237781</v>
      </c>
      <c r="U221" s="288">
        <f>(I221/SQRT(22.5*X221*(I221/AA221))-1)*100</f>
        <v>85.954123211066573</v>
      </c>
      <c r="V221" s="22">
        <f>I221/X221</f>
        <v>23.576547231270357</v>
      </c>
      <c r="W221" s="266">
        <v>9</v>
      </c>
      <c r="X221" s="353">
        <v>3.07</v>
      </c>
      <c r="Y221" s="131">
        <v>9.2100000000000009</v>
      </c>
      <c r="Z221" s="124">
        <v>3.44</v>
      </c>
      <c r="AA221" s="353">
        <v>3.3</v>
      </c>
      <c r="AB221" s="131">
        <v>2.67</v>
      </c>
      <c r="AC221" s="124">
        <v>3.08</v>
      </c>
      <c r="AD221" s="229">
        <f>(AC221/AB221-1)*100</f>
        <v>15.355805243445708</v>
      </c>
      <c r="AE221" s="229">
        <f>(I221/AB221)/Y221</f>
        <v>2.9433891674494825</v>
      </c>
      <c r="AF221" s="269">
        <v>5990</v>
      </c>
      <c r="AG221" s="124">
        <v>42.83</v>
      </c>
      <c r="AH221" s="124">
        <v>75.98</v>
      </c>
      <c r="AI221" s="181">
        <f>((I221-AG221)/AG221)*100</f>
        <v>68.993696007471399</v>
      </c>
      <c r="AJ221" s="149">
        <f>((I221-AH221)/AH221)*100</f>
        <v>-4.7380889707817957</v>
      </c>
      <c r="AK221" s="236">
        <f>AN221/AO221</f>
        <v>0.9688511211366535</v>
      </c>
      <c r="AL221" s="226">
        <f>((AQ221/AR221)^(1/1)-1)*100</f>
        <v>3.0303030303030276</v>
      </c>
      <c r="AM221" s="227">
        <f>((AQ221/AT221)^(1/3)-1)*100</f>
        <v>3.687489462415483</v>
      </c>
      <c r="AN221" s="227">
        <f>((AQ221/AV221)^(1/5)-1)*100</f>
        <v>3.5921415782331101</v>
      </c>
      <c r="AO221" s="229">
        <f>((AQ221/BA221)^(1/10)-1)*100</f>
        <v>3.7076300990587896</v>
      </c>
      <c r="AP221" s="217"/>
      <c r="AQ221" s="107">
        <v>1.36</v>
      </c>
      <c r="AR221" s="428">
        <v>1.32</v>
      </c>
      <c r="AS221" s="23">
        <v>1.27</v>
      </c>
      <c r="AT221" s="23">
        <v>1.22</v>
      </c>
      <c r="AU221" s="23">
        <v>1.18</v>
      </c>
      <c r="AV221" s="23">
        <v>1.1399999999999999</v>
      </c>
      <c r="AW221" s="23">
        <v>1.1000000000000001</v>
      </c>
      <c r="AX221" s="23">
        <v>1.06</v>
      </c>
      <c r="AY221" s="23">
        <v>1.0249999999999999</v>
      </c>
      <c r="AZ221" s="23">
        <v>0.98499999999999999</v>
      </c>
      <c r="BA221" s="23">
        <v>0.94499999999999995</v>
      </c>
      <c r="BB221" s="92">
        <v>0.91500000000000004</v>
      </c>
      <c r="BC221" s="204">
        <f t="shared" si="67"/>
        <v>3.0303030303030276</v>
      </c>
      <c r="BD221" s="283">
        <f t="shared" si="67"/>
        <v>3.937007874015741</v>
      </c>
      <c r="BE221" s="283">
        <f t="shared" si="67"/>
        <v>4.0983606557376984</v>
      </c>
      <c r="BF221" s="283">
        <f t="shared" si="67"/>
        <v>3.3898305084745894</v>
      </c>
      <c r="BG221" s="283">
        <f t="shared" si="67"/>
        <v>3.5087719298245723</v>
      </c>
      <c r="BH221" s="283">
        <f t="shared" si="67"/>
        <v>3.6363636363636154</v>
      </c>
      <c r="BI221" s="283">
        <f t="shared" si="67"/>
        <v>3.7735849056603765</v>
      </c>
      <c r="BJ221" s="283">
        <f t="shared" si="67"/>
        <v>3.4146341463414887</v>
      </c>
      <c r="BK221" s="283">
        <f t="shared" si="67"/>
        <v>4.0609137055837463</v>
      </c>
      <c r="BL221" s="283">
        <f t="shared" si="67"/>
        <v>4.2328042328042326</v>
      </c>
      <c r="BM221" s="165">
        <f t="shared" si="67"/>
        <v>3.2786885245901454</v>
      </c>
      <c r="BN221" s="312">
        <f>AVERAGE(BC221:BM221)</f>
        <v>3.6692057408817487</v>
      </c>
      <c r="BO221" s="312">
        <f>SQRT(AVERAGE((BC221-$BN221)^2,(BD221-$BN221)^2,(BE221-$BN221)^2,(BF221-$BN221)^2,(BG221-$BN221)^2,(BH221-$BN221)^2,(BI221-$BN221)^2,(BJ221-$BN221)^2,(BK221-$BN221)^2,(BL221-$BN221)^2,(BM221-$BN221)^2))</f>
        <v>0.36534423640254088</v>
      </c>
    </row>
    <row r="222" spans="1:67">
      <c r="A222" s="20" t="s">
        <v>75</v>
      </c>
      <c r="B222" s="21" t="s">
        <v>76</v>
      </c>
      <c r="C222" s="21" t="s">
        <v>71</v>
      </c>
      <c r="D222" s="21" t="s">
        <v>612</v>
      </c>
      <c r="E222" s="101">
        <v>13</v>
      </c>
      <c r="F222" s="104">
        <v>187</v>
      </c>
      <c r="G222" s="39" t="s">
        <v>796</v>
      </c>
      <c r="H222" s="40" t="s">
        <v>796</v>
      </c>
      <c r="I222" s="159">
        <v>9.0200000000000014</v>
      </c>
      <c r="J222" s="214">
        <v>3.325942350332594</v>
      </c>
      <c r="K222" s="402">
        <v>6.5000000000000002E-2</v>
      </c>
      <c r="L222" s="351">
        <v>7.4999999999999997E-2</v>
      </c>
      <c r="M222" s="22">
        <v>15.384615384615369</v>
      </c>
      <c r="N222" s="62">
        <v>40085</v>
      </c>
      <c r="O222" s="63">
        <v>40087</v>
      </c>
      <c r="P222" s="407">
        <v>40117</v>
      </c>
      <c r="Q222" s="26" t="s">
        <v>448</v>
      </c>
      <c r="R222" s="21"/>
      <c r="S222" s="211">
        <v>0.3</v>
      </c>
      <c r="T222" s="214">
        <v>83.333333333333329</v>
      </c>
      <c r="U222" s="332">
        <v>2.8543258481577465</v>
      </c>
      <c r="V222" s="22">
        <v>25.05555555555555</v>
      </c>
      <c r="W222" s="333">
        <v>12</v>
      </c>
      <c r="X222" s="353">
        <v>0.36</v>
      </c>
      <c r="Y222" s="131">
        <v>0.89</v>
      </c>
      <c r="Z222" s="124">
        <v>2.4300000000000002</v>
      </c>
      <c r="AA222" s="353">
        <v>0.95</v>
      </c>
      <c r="AB222" s="131">
        <v>0.47</v>
      </c>
      <c r="AC222" s="124">
        <v>0.57999999999999996</v>
      </c>
      <c r="AD222" s="335">
        <v>23.404255319148941</v>
      </c>
      <c r="AE222" s="335">
        <v>21.563471192923735</v>
      </c>
      <c r="AF222" s="205">
        <v>131</v>
      </c>
      <c r="AG222" s="124">
        <v>8.0900000000000016</v>
      </c>
      <c r="AH222" s="124">
        <v>12.43</v>
      </c>
      <c r="AI222" s="355">
        <v>11.495673671199011</v>
      </c>
      <c r="AJ222" s="356">
        <v>-27.43362831858407</v>
      </c>
      <c r="AK222" s="357">
        <v>0.35420106183704198</v>
      </c>
      <c r="AL222" s="339">
        <v>11.111111111111088</v>
      </c>
      <c r="AM222" s="437">
        <v>5.566719197800075</v>
      </c>
      <c r="AN222" s="437">
        <v>5.0051690601925491</v>
      </c>
      <c r="AO222" s="335">
        <v>14.1308697219414</v>
      </c>
      <c r="AP222" s="358"/>
      <c r="AQ222" s="402">
        <v>0.3</v>
      </c>
      <c r="AR222" s="427">
        <v>0.27</v>
      </c>
      <c r="AS222" s="442">
        <v>0.26</v>
      </c>
      <c r="AT222" s="427">
        <v>0.255</v>
      </c>
      <c r="AU222" s="442">
        <v>0.24</v>
      </c>
      <c r="AV222" s="427">
        <v>0.23499999999999999</v>
      </c>
      <c r="AW222" s="427">
        <v>0.22500000000000001</v>
      </c>
      <c r="AX222" s="442">
        <v>0.21</v>
      </c>
      <c r="AY222" s="427">
        <v>0.20749999999999999</v>
      </c>
      <c r="AZ222" s="427">
        <v>0.2</v>
      </c>
      <c r="BA222" s="427">
        <v>0.08</v>
      </c>
      <c r="BB222" s="366">
        <v>0.04</v>
      </c>
      <c r="BC222" s="363">
        <v>11.111111111111088</v>
      </c>
      <c r="BD222" s="445">
        <v>3.8461538461538547</v>
      </c>
      <c r="BE222" s="445">
        <v>1.9607843137254828</v>
      </c>
      <c r="BF222" s="445">
        <v>6.25</v>
      </c>
      <c r="BG222" s="445">
        <v>2.1276595744680771</v>
      </c>
      <c r="BH222" s="445">
        <v>4.4444444444444287</v>
      </c>
      <c r="BI222" s="445">
        <v>7.1428571428571397</v>
      </c>
      <c r="BJ222" s="445">
        <v>1.2048192771084256</v>
      </c>
      <c r="BK222" s="445">
        <v>3.7499999999999871</v>
      </c>
      <c r="BL222" s="445">
        <v>150</v>
      </c>
      <c r="BM222" s="365">
        <v>100</v>
      </c>
      <c r="BN222" s="349">
        <v>26.53071179180623</v>
      </c>
      <c r="BO222" s="349">
        <v>47.701063485396659</v>
      </c>
    </row>
    <row r="223" spans="1:67">
      <c r="A223" s="20" t="s">
        <v>482</v>
      </c>
      <c r="B223" s="21" t="s">
        <v>483</v>
      </c>
      <c r="C223" s="21" t="s">
        <v>71</v>
      </c>
      <c r="D223" s="28" t="s">
        <v>612</v>
      </c>
      <c r="E223" s="101">
        <v>14</v>
      </c>
      <c r="F223" s="104">
        <v>184</v>
      </c>
      <c r="G223" s="39" t="s">
        <v>660</v>
      </c>
      <c r="H223" s="40" t="s">
        <v>660</v>
      </c>
      <c r="I223" s="160">
        <v>18.2</v>
      </c>
      <c r="J223" s="214">
        <v>4.1802197802197796</v>
      </c>
      <c r="K223" s="385">
        <v>0.18920000000000001</v>
      </c>
      <c r="L223" s="385">
        <v>0.19020000000000001</v>
      </c>
      <c r="M223" s="387">
        <v>0.52854122621564004</v>
      </c>
      <c r="N223" s="115">
        <v>40669</v>
      </c>
      <c r="O223" s="26">
        <v>40673</v>
      </c>
      <c r="P223" s="27">
        <v>40683</v>
      </c>
      <c r="Q223" s="352" t="s">
        <v>696</v>
      </c>
      <c r="R223" s="21"/>
      <c r="S223" s="211">
        <v>0.76080000000000003</v>
      </c>
      <c r="T223" s="214">
        <v>83.604395604395606</v>
      </c>
      <c r="U223" s="332">
        <v>14.309521329881642</v>
      </c>
      <c r="V223" s="22">
        <v>20</v>
      </c>
      <c r="W223" s="333">
        <v>12</v>
      </c>
      <c r="X223" s="353">
        <v>0.91</v>
      </c>
      <c r="Y223" s="131">
        <v>4.0599999999999996</v>
      </c>
      <c r="Z223" s="124">
        <v>2.16</v>
      </c>
      <c r="AA223" s="353">
        <v>1.47</v>
      </c>
      <c r="AB223" s="131">
        <v>0.99</v>
      </c>
      <c r="AC223" s="124">
        <v>1.0900000000000001</v>
      </c>
      <c r="AD223" s="335">
        <v>10.1010101010101</v>
      </c>
      <c r="AE223" s="335">
        <v>4.5280390107976318</v>
      </c>
      <c r="AF223" s="205">
        <v>140</v>
      </c>
      <c r="AG223" s="124">
        <v>17.260000000000002</v>
      </c>
      <c r="AH223" s="124">
        <v>19.989999999999998</v>
      </c>
      <c r="AI223" s="355">
        <v>5.4461181923522464</v>
      </c>
      <c r="AJ223" s="356">
        <v>-8.9544772386193081</v>
      </c>
      <c r="AK223" s="357">
        <v>1.196893048867403</v>
      </c>
      <c r="AL223" s="339">
        <v>4.2076124567474107</v>
      </c>
      <c r="AM223" s="437">
        <v>4.2772907764187629</v>
      </c>
      <c r="AN223" s="437">
        <v>5.3384720624371163</v>
      </c>
      <c r="AO223" s="335">
        <v>4.4602749322412816</v>
      </c>
      <c r="AP223" s="358"/>
      <c r="AQ223" s="402">
        <v>0.75290000000000001</v>
      </c>
      <c r="AR223" s="427">
        <v>0.72250000000000003</v>
      </c>
      <c r="AS223" s="427">
        <v>0.70720000000000005</v>
      </c>
      <c r="AT223" s="427">
        <v>0.66400000000000003</v>
      </c>
      <c r="AU223" s="427">
        <v>0.61339999999999995</v>
      </c>
      <c r="AV223" s="427">
        <v>0.58050000000000002</v>
      </c>
      <c r="AW223" s="427">
        <v>0.55330000000000001</v>
      </c>
      <c r="AX223" s="427">
        <v>0.53268000000000004</v>
      </c>
      <c r="AY223" s="427">
        <v>0.51556000000000002</v>
      </c>
      <c r="AZ223" s="427">
        <v>0.49334</v>
      </c>
      <c r="BA223" s="427">
        <v>0.48665999999999998</v>
      </c>
      <c r="BB223" s="366">
        <v>0.47110000000000002</v>
      </c>
      <c r="BC223" s="363">
        <v>4.2076124567474107</v>
      </c>
      <c r="BD223" s="445">
        <v>2.1634615384615428</v>
      </c>
      <c r="BE223" s="445">
        <v>6.5060240963855422</v>
      </c>
      <c r="BF223" s="445">
        <v>8.2491033583306201</v>
      </c>
      <c r="BG223" s="445">
        <v>5.6675279931093669</v>
      </c>
      <c r="BH223" s="445">
        <v>4.9159587926983495</v>
      </c>
      <c r="BI223" s="445">
        <v>3.8709919651573226</v>
      </c>
      <c r="BJ223" s="445">
        <v>3.3206610287842331</v>
      </c>
      <c r="BK223" s="445">
        <v>4.5039931892812302</v>
      </c>
      <c r="BL223" s="445">
        <v>1.372621542760855</v>
      </c>
      <c r="BM223" s="365">
        <v>3.3029080874549028</v>
      </c>
      <c r="BN223" s="349">
        <v>4.3709876408337616</v>
      </c>
      <c r="BO223" s="349">
        <v>1.8581002249050982</v>
      </c>
    </row>
    <row r="224" spans="1:67">
      <c r="A224" s="11" t="s">
        <v>749</v>
      </c>
      <c r="B224" s="11" t="s">
        <v>750</v>
      </c>
      <c r="C224" s="21" t="s">
        <v>71</v>
      </c>
      <c r="D224" s="6" t="s">
        <v>612</v>
      </c>
      <c r="E224" s="100">
        <v>14</v>
      </c>
      <c r="F224" s="104">
        <v>181</v>
      </c>
      <c r="G224" s="37" t="s">
        <v>660</v>
      </c>
      <c r="H224" s="38" t="s">
        <v>660</v>
      </c>
      <c r="I224" s="279">
        <v>17.04</v>
      </c>
      <c r="J224" s="213">
        <v>3.0751173708920194</v>
      </c>
      <c r="K224" s="418">
        <v>0.128</v>
      </c>
      <c r="L224" s="400">
        <v>0.13100000000000001</v>
      </c>
      <c r="M224" s="46">
        <v>2.34375</v>
      </c>
      <c r="N224" s="17">
        <v>40541</v>
      </c>
      <c r="O224" s="16">
        <v>40543</v>
      </c>
      <c r="P224" s="17">
        <v>40557</v>
      </c>
      <c r="Q224" s="16" t="s">
        <v>13</v>
      </c>
      <c r="R224" s="11"/>
      <c r="S224" s="60">
        <v>0.52400000000000002</v>
      </c>
      <c r="T224" s="213">
        <v>71.780821917808225</v>
      </c>
      <c r="U224" s="380">
        <v>56.472531033522074</v>
      </c>
      <c r="V224" s="46">
        <v>23.342465753424662</v>
      </c>
      <c r="W224" s="419">
        <v>12</v>
      </c>
      <c r="X224" s="147">
        <v>0.73</v>
      </c>
      <c r="Y224" s="146">
        <v>3.83</v>
      </c>
      <c r="Z224" s="147">
        <v>5.49</v>
      </c>
      <c r="AA224" s="148">
        <v>2.36</v>
      </c>
      <c r="AB224" s="147">
        <v>0.76</v>
      </c>
      <c r="AC224" s="147">
        <v>0.8</v>
      </c>
      <c r="AD224" s="383">
        <v>5.2631578947368363</v>
      </c>
      <c r="AE224" s="381">
        <v>5.8540607393156501</v>
      </c>
      <c r="AF224" s="277">
        <v>217</v>
      </c>
      <c r="AG224" s="147">
        <v>13.5</v>
      </c>
      <c r="AH224" s="147">
        <v>18</v>
      </c>
      <c r="AI224" s="336">
        <v>26.222222222222204</v>
      </c>
      <c r="AJ224" s="337">
        <v>-5.3333333333333384</v>
      </c>
      <c r="AK224" s="338">
        <v>0.881132810428091</v>
      </c>
      <c r="AL224" s="383">
        <v>1.5873015873015819</v>
      </c>
      <c r="AM224" s="383">
        <v>2.7486175864545936</v>
      </c>
      <c r="AN224" s="383">
        <v>4.2402216277297899</v>
      </c>
      <c r="AO224" s="383">
        <v>4.812238946895774</v>
      </c>
      <c r="AP224" s="462"/>
      <c r="AQ224" s="409">
        <v>0.51200000000000001</v>
      </c>
      <c r="AR224" s="343">
        <v>0.504</v>
      </c>
      <c r="AS224" s="343">
        <v>0.48399999999999999</v>
      </c>
      <c r="AT224" s="343">
        <v>0.47199999999999998</v>
      </c>
      <c r="AU224" s="343">
        <v>0.44800000000000001</v>
      </c>
      <c r="AV224" s="343">
        <v>0.41599999999999998</v>
      </c>
      <c r="AW224" s="343">
        <v>0.38667000000000001</v>
      </c>
      <c r="AX224" s="343">
        <v>0.36</v>
      </c>
      <c r="AY224" s="343">
        <v>0.34666999999999998</v>
      </c>
      <c r="AZ224" s="343">
        <v>0.33333000000000002</v>
      </c>
      <c r="BA224" s="343">
        <v>0.32</v>
      </c>
      <c r="BB224" s="397">
        <v>0.30667</v>
      </c>
      <c r="BC224" s="346">
        <v>1.5873015873015819</v>
      </c>
      <c r="BD224" s="347">
        <v>4.132231404958687</v>
      </c>
      <c r="BE224" s="347">
        <v>2.542372881355925</v>
      </c>
      <c r="BF224" s="347">
        <v>5.3571428571428603</v>
      </c>
      <c r="BG224" s="347">
        <v>7.6923076923077085</v>
      </c>
      <c r="BH224" s="347">
        <v>7.5852794372462284</v>
      </c>
      <c r="BI224" s="347">
        <v>7.4083333333333501</v>
      </c>
      <c r="BJ224" s="347">
        <v>3.8451553350448582</v>
      </c>
      <c r="BK224" s="347">
        <v>4.0020400204001882</v>
      </c>
      <c r="BL224" s="347">
        <v>4.1656249999999941</v>
      </c>
      <c r="BM224" s="348">
        <v>4.3466918837838699</v>
      </c>
      <c r="BN224" s="350">
        <v>4.7876801302613865</v>
      </c>
      <c r="BO224" s="350">
        <v>1.936632063587858</v>
      </c>
    </row>
    <row r="225" spans="1:67">
      <c r="A225" s="21" t="s">
        <v>131</v>
      </c>
      <c r="B225" s="21" t="s">
        <v>793</v>
      </c>
      <c r="C225" s="21" t="s">
        <v>71</v>
      </c>
      <c r="D225" s="28" t="s">
        <v>612</v>
      </c>
      <c r="E225" s="179">
        <v>41</v>
      </c>
      <c r="F225" s="104">
        <v>33</v>
      </c>
      <c r="G225" s="39" t="s">
        <v>660</v>
      </c>
      <c r="H225" s="40" t="s">
        <v>660</v>
      </c>
      <c r="I225" s="137">
        <v>25.33</v>
      </c>
      <c r="J225" s="214">
        <f>(S225/I225)*100</f>
        <v>3.6715357283853147</v>
      </c>
      <c r="K225" s="107">
        <v>0.22750000000000001</v>
      </c>
      <c r="L225" s="107">
        <v>0.23250000000000001</v>
      </c>
      <c r="M225" s="202">
        <f>((L225/K225)-1)*100</f>
        <v>2.19780219780219</v>
      </c>
      <c r="N225" s="319">
        <v>40420</v>
      </c>
      <c r="O225" s="320">
        <v>40422</v>
      </c>
      <c r="P225" s="321">
        <v>40436</v>
      </c>
      <c r="Q225" s="352" t="s">
        <v>8</v>
      </c>
      <c r="R225" s="21"/>
      <c r="S225" s="211">
        <f>L225*4</f>
        <v>0.93</v>
      </c>
      <c r="T225" s="214">
        <f>S225/X225*100</f>
        <v>73.228346456692918</v>
      </c>
      <c r="U225" s="288">
        <f>(I225/SQRT(22.5*X225*(I225/AA225))-1)*100</f>
        <v>31.474576646825312</v>
      </c>
      <c r="V225" s="22">
        <f>I225/X225</f>
        <v>19.944881889763778</v>
      </c>
      <c r="W225" s="266">
        <v>12</v>
      </c>
      <c r="X225" s="353">
        <v>1.27</v>
      </c>
      <c r="Y225" s="131">
        <v>6.8</v>
      </c>
      <c r="Z225" s="124">
        <v>3.24</v>
      </c>
      <c r="AA225" s="353">
        <v>1.95</v>
      </c>
      <c r="AB225" s="131">
        <v>1.25</v>
      </c>
      <c r="AC225" s="124">
        <v>1.27</v>
      </c>
      <c r="AD225" s="229">
        <f>(AC225/AB225-1)*100</f>
        <v>1.6000000000000014</v>
      </c>
      <c r="AE225" s="309">
        <f>(I225/AB225)/Y225</f>
        <v>2.98</v>
      </c>
      <c r="AF225" s="205">
        <v>220</v>
      </c>
      <c r="AG225" s="124">
        <v>21</v>
      </c>
      <c r="AH225" s="124">
        <v>28.27</v>
      </c>
      <c r="AI225" s="181">
        <f>((I225-AG225)/AG225)*100</f>
        <v>20.619047619047613</v>
      </c>
      <c r="AJ225" s="149">
        <f>((I225-AH225)/AH225)*100</f>
        <v>-10.399717014503011</v>
      </c>
      <c r="AK225" s="236">
        <f>AN225/AO225</f>
        <v>1.1963005920679859</v>
      </c>
      <c r="AL225" s="226">
        <f>((AQ225/AR225)^(1/1)-1)*100</f>
        <v>2.7777777777777901</v>
      </c>
      <c r="AM225" s="227">
        <f>((AQ225/AT225)^(1/3)-1)*100</f>
        <v>2.2606483164543834</v>
      </c>
      <c r="AN225" s="227">
        <f>((AQ225/AV225)^(1/5)-1)*100</f>
        <v>1.8256063172062076</v>
      </c>
      <c r="AO225" s="229">
        <f>((AQ225/BA225)^(1/10)-1)*100</f>
        <v>1.5260431444327649</v>
      </c>
      <c r="AP225" s="217"/>
      <c r="AQ225" s="193">
        <v>0.92500000000000004</v>
      </c>
      <c r="AR225" s="193">
        <v>0.9</v>
      </c>
      <c r="AS225" s="428">
        <v>0.88</v>
      </c>
      <c r="AT225" s="428">
        <v>0.86499999999999999</v>
      </c>
      <c r="AU225" s="428">
        <v>0.85499999999999998</v>
      </c>
      <c r="AV225" s="428">
        <v>0.84499999999999997</v>
      </c>
      <c r="AW225" s="428">
        <v>0.83499999999999996</v>
      </c>
      <c r="AX225" s="428">
        <v>0.82499999999999996</v>
      </c>
      <c r="AY225" s="428">
        <v>0.81499999999999995</v>
      </c>
      <c r="AZ225" s="428">
        <v>0.80500000000000005</v>
      </c>
      <c r="BA225" s="428">
        <v>0.79500000000000004</v>
      </c>
      <c r="BB225" s="92">
        <v>0.78500000000000003</v>
      </c>
      <c r="BC225" s="204">
        <f t="shared" ref="BC225:BM229" si="68">((AQ225/AR225)-1)*100</f>
        <v>2.7777777777777901</v>
      </c>
      <c r="BD225" s="283">
        <f t="shared" si="68"/>
        <v>2.2727272727272707</v>
      </c>
      <c r="BE225" s="283">
        <f t="shared" si="68"/>
        <v>1.7341040462427681</v>
      </c>
      <c r="BF225" s="283">
        <f t="shared" si="68"/>
        <v>1.1695906432748648</v>
      </c>
      <c r="BG225" s="283">
        <f t="shared" si="68"/>
        <v>1.1834319526627279</v>
      </c>
      <c r="BH225" s="283">
        <f t="shared" si="68"/>
        <v>1.1976047904191711</v>
      </c>
      <c r="BI225" s="283">
        <f t="shared" si="68"/>
        <v>1.2121212121212199</v>
      </c>
      <c r="BJ225" s="283">
        <f t="shared" si="68"/>
        <v>1.2269938650306678</v>
      </c>
      <c r="BK225" s="283">
        <f t="shared" si="68"/>
        <v>1.2422360248447006</v>
      </c>
      <c r="BL225" s="283">
        <f t="shared" si="68"/>
        <v>1.2578616352201255</v>
      </c>
      <c r="BM225" s="165">
        <f t="shared" si="68"/>
        <v>1.2738853503184711</v>
      </c>
      <c r="BN225" s="312">
        <f>AVERAGE(BC225:BM225)</f>
        <v>1.504394051876343</v>
      </c>
      <c r="BO225" s="312">
        <f>SQRT(AVERAGE((BC225-$BN225)^2,(BD225-$BN225)^2,(BE225-$BN225)^2,(BF225-$BN225)^2,(BG225-$BN225)^2,(BH225-$BN225)^2,(BI225-$BN225)^2,(BJ225-$BN225)^2,(BK225-$BN225)^2,(BL225-$BN225)^2,(BM225-$BN225)^2))</f>
        <v>0.51512151940257256</v>
      </c>
    </row>
    <row r="226" spans="1:67">
      <c r="A226" s="21" t="s">
        <v>387</v>
      </c>
      <c r="B226" s="21" t="s">
        <v>388</v>
      </c>
      <c r="C226" s="21" t="s">
        <v>71</v>
      </c>
      <c r="D226" s="28" t="s">
        <v>612</v>
      </c>
      <c r="E226" s="101">
        <v>38</v>
      </c>
      <c r="F226" s="104">
        <v>51</v>
      </c>
      <c r="G226" s="39" t="s">
        <v>660</v>
      </c>
      <c r="H226" s="40" t="s">
        <v>660</v>
      </c>
      <c r="I226" s="137">
        <v>18.29</v>
      </c>
      <c r="J226" s="214">
        <f>(S226/I226)*100</f>
        <v>3.991252050300711</v>
      </c>
      <c r="K226" s="107">
        <v>0.18</v>
      </c>
      <c r="L226" s="107">
        <v>0.1825</v>
      </c>
      <c r="M226" s="284">
        <f>((L226/K226)-1)*100</f>
        <v>1.388888888888884</v>
      </c>
      <c r="N226" s="115">
        <v>40493</v>
      </c>
      <c r="O226" s="26">
        <v>40497</v>
      </c>
      <c r="P226" s="27">
        <v>40513</v>
      </c>
      <c r="Q226" s="352" t="s">
        <v>7</v>
      </c>
      <c r="R226" s="21"/>
      <c r="S226" s="211">
        <f>L226*4</f>
        <v>0.73</v>
      </c>
      <c r="T226" s="214">
        <f>S226/X226*100</f>
        <v>73</v>
      </c>
      <c r="U226" s="288">
        <f>(I226/SQRT(22.5*X226*(I226/AA226))-1)*100</f>
        <v>16.861171196139104</v>
      </c>
      <c r="V226" s="22">
        <f>I226/X226</f>
        <v>18.29</v>
      </c>
      <c r="W226" s="266">
        <v>12</v>
      </c>
      <c r="X226" s="353">
        <v>1</v>
      </c>
      <c r="Y226" s="131">
        <v>6.39</v>
      </c>
      <c r="Z226" s="124">
        <v>2.77</v>
      </c>
      <c r="AA226" s="353">
        <v>1.68</v>
      </c>
      <c r="AB226" s="131">
        <v>0.98</v>
      </c>
      <c r="AC226" s="124">
        <v>1.04</v>
      </c>
      <c r="AD226" s="229">
        <f>(AC226/AB226-1)*100</f>
        <v>6.1224489795918435</v>
      </c>
      <c r="AE226" s="309">
        <f>(I226/AB226)/Y226</f>
        <v>2.920698795950305</v>
      </c>
      <c r="AF226" s="205">
        <v>285</v>
      </c>
      <c r="AG226" s="124">
        <v>15.9</v>
      </c>
      <c r="AH226" s="124">
        <v>19.309999999999999</v>
      </c>
      <c r="AI226" s="181">
        <f>((I226-AG226)/AG226)*100</f>
        <v>15.031446540880495</v>
      </c>
      <c r="AJ226" s="149">
        <f>((I226-AH226)/AH226)*100</f>
        <v>-5.282237182806834</v>
      </c>
      <c r="AK226" s="236">
        <f>AN226/AO226</f>
        <v>0.86744401604260146</v>
      </c>
      <c r="AL226" s="226">
        <f>((AQ226/AR226)^(1/1)-1)*100</f>
        <v>1.4035087719298289</v>
      </c>
      <c r="AM226" s="227">
        <f>((AQ226/AT226)^(1/3)-1)*100</f>
        <v>1.4236785291606102</v>
      </c>
      <c r="AN226" s="227">
        <f>((AQ226/AV226)^(1/5)-1)*100</f>
        <v>1.4446416964055242</v>
      </c>
      <c r="AO226" s="229">
        <f>((AQ226/BA226)^(1/10)-1)*100</f>
        <v>1.6654004981164983</v>
      </c>
      <c r="AP226" s="217"/>
      <c r="AQ226" s="193">
        <v>0.72250000000000003</v>
      </c>
      <c r="AR226" s="193">
        <v>0.71250000000000002</v>
      </c>
      <c r="AS226" s="428">
        <v>0.70250000000000001</v>
      </c>
      <c r="AT226" s="428">
        <v>0.6925</v>
      </c>
      <c r="AU226" s="428">
        <v>0.6825</v>
      </c>
      <c r="AV226" s="428">
        <v>0.67249999999999999</v>
      </c>
      <c r="AW226" s="428">
        <v>0.66249999999999998</v>
      </c>
      <c r="AX226" s="428">
        <v>0.64875000000000005</v>
      </c>
      <c r="AY226" s="428">
        <v>0.63375000000000004</v>
      </c>
      <c r="AZ226" s="428">
        <v>0.62250000000000005</v>
      </c>
      <c r="BA226" s="428">
        <v>0.61250000000000004</v>
      </c>
      <c r="BB226" s="92">
        <v>0.59499999999999997</v>
      </c>
      <c r="BC226" s="204">
        <f t="shared" si="68"/>
        <v>1.4035087719298289</v>
      </c>
      <c r="BD226" s="283">
        <f t="shared" si="68"/>
        <v>1.4234875444839812</v>
      </c>
      <c r="BE226" s="283">
        <f t="shared" si="68"/>
        <v>1.4440433212996373</v>
      </c>
      <c r="BF226" s="283">
        <f t="shared" si="68"/>
        <v>1.46520146520146</v>
      </c>
      <c r="BG226" s="283">
        <f t="shared" si="68"/>
        <v>1.4869888475836479</v>
      </c>
      <c r="BH226" s="283">
        <f t="shared" si="68"/>
        <v>1.5094339622641506</v>
      </c>
      <c r="BI226" s="283">
        <f t="shared" si="68"/>
        <v>2.1194605009633882</v>
      </c>
      <c r="BJ226" s="283">
        <f t="shared" si="68"/>
        <v>2.3668639053254559</v>
      </c>
      <c r="BK226" s="283">
        <f t="shared" si="68"/>
        <v>1.8072289156626509</v>
      </c>
      <c r="BL226" s="283">
        <f t="shared" si="68"/>
        <v>1.6326530612244872</v>
      </c>
      <c r="BM226" s="165">
        <f t="shared" si="68"/>
        <v>2.941176470588247</v>
      </c>
      <c r="BN226" s="312">
        <f>AVERAGE(BC226:BM226)</f>
        <v>1.7818224333206307</v>
      </c>
      <c r="BO226" s="312">
        <f>SQRT(AVERAGE((BC226-$BN226)^2,(BD226-$BN226)^2,(BE226-$BN226)^2,(BF226-$BN226)^2,(BG226-$BN226)^2,(BH226-$BN226)^2,(BI226-$BN226)^2,(BJ226-$BN226)^2,(BK226-$BN226)^2,(BL226-$BN226)^2,(BM226-$BN226)^2))</f>
        <v>0.4738874790398605</v>
      </c>
    </row>
    <row r="227" spans="1:67">
      <c r="A227" s="21" t="s">
        <v>389</v>
      </c>
      <c r="B227" s="21" t="s">
        <v>390</v>
      </c>
      <c r="C227" s="21" t="s">
        <v>71</v>
      </c>
      <c r="D227" s="28" t="s">
        <v>612</v>
      </c>
      <c r="E227" s="179">
        <v>44</v>
      </c>
      <c r="F227" s="104">
        <v>25</v>
      </c>
      <c r="G227" s="39" t="s">
        <v>660</v>
      </c>
      <c r="H227" s="40" t="s">
        <v>660</v>
      </c>
      <c r="I227" s="137">
        <v>23.52</v>
      </c>
      <c r="J227" s="214">
        <f>(S227/I227)*100</f>
        <v>2.9336734693877551</v>
      </c>
      <c r="K227" s="193">
        <v>0.17</v>
      </c>
      <c r="L227" s="107">
        <v>0.17249999999999999</v>
      </c>
      <c r="M227" s="284">
        <f>((L227/K227)-1)*100</f>
        <v>1.4705882352941124</v>
      </c>
      <c r="N227" s="115">
        <v>40577</v>
      </c>
      <c r="O227" s="26">
        <v>40581</v>
      </c>
      <c r="P227" s="27">
        <v>40603</v>
      </c>
      <c r="Q227" s="352" t="s">
        <v>7</v>
      </c>
      <c r="R227" s="21"/>
      <c r="S227" s="211">
        <f>L227*4</f>
        <v>0.69</v>
      </c>
      <c r="T227" s="214">
        <f>S227/X227*100</f>
        <v>53.90625</v>
      </c>
      <c r="U227" s="288">
        <f>(I227/SQRT(22.5*X227*(I227/AA227))-1)*100</f>
        <v>18.173601112938908</v>
      </c>
      <c r="V227" s="22">
        <f>I227/X227</f>
        <v>18.375</v>
      </c>
      <c r="W227" s="266">
        <v>12</v>
      </c>
      <c r="X227" s="353">
        <v>1.28</v>
      </c>
      <c r="Y227" s="131">
        <v>1.69</v>
      </c>
      <c r="Z227" s="353">
        <v>1.97</v>
      </c>
      <c r="AA227" s="353">
        <v>1.71</v>
      </c>
      <c r="AB227" s="131">
        <v>0.99</v>
      </c>
      <c r="AC227" s="353">
        <v>1.1200000000000001</v>
      </c>
      <c r="AD227" s="229">
        <f>(AC227/AB227-1)*100</f>
        <v>13.131313131313149</v>
      </c>
      <c r="AE227" s="309">
        <f>(I227/AB227)/Y227</f>
        <v>14.057737134660211</v>
      </c>
      <c r="AF227" s="205">
        <v>437</v>
      </c>
      <c r="AG227" s="353">
        <v>21.88</v>
      </c>
      <c r="AH227" s="353">
        <v>28</v>
      </c>
      <c r="AI227" s="181">
        <f>((I227-AG227)/AG227)*100</f>
        <v>7.4954296160877538</v>
      </c>
      <c r="AJ227" s="149">
        <f>((I227-AH227)/AH227)*100</f>
        <v>-16</v>
      </c>
      <c r="AK227" s="236">
        <f>AN227/AO227</f>
        <v>0.93924528221535952</v>
      </c>
      <c r="AL227" s="226">
        <f>((AQ227/AR227)^(1/1)-1)*100</f>
        <v>3.0303030303030276</v>
      </c>
      <c r="AM227" s="438">
        <f>((AQ227/AT227)^(1/3)-1)*100</f>
        <v>4.0296948787652553</v>
      </c>
      <c r="AN227" s="438">
        <f>((AQ227/AV227)^(1/5)-1)*100</f>
        <v>4.8742395143417827</v>
      </c>
      <c r="AO227" s="229">
        <f>((AQ227/BA227)^(1/10)-1)*100</f>
        <v>5.1895278119950872</v>
      </c>
      <c r="AP227" s="217"/>
      <c r="AQ227" s="193">
        <v>0.68</v>
      </c>
      <c r="AR227" s="193">
        <v>0.66</v>
      </c>
      <c r="AS227" s="428">
        <v>0.64400000000000002</v>
      </c>
      <c r="AT227" s="428">
        <v>0.60399999999999998</v>
      </c>
      <c r="AU227" s="428">
        <v>0.56599999999999995</v>
      </c>
      <c r="AV227" s="428">
        <v>0.53600000000000003</v>
      </c>
      <c r="AW227" s="428">
        <v>0.51</v>
      </c>
      <c r="AX227" s="428">
        <v>0.48531999999999997</v>
      </c>
      <c r="AY227" s="428">
        <v>0.46</v>
      </c>
      <c r="AZ227" s="428">
        <v>0.42902000000000001</v>
      </c>
      <c r="BA227" s="428">
        <v>0.41</v>
      </c>
      <c r="BB227" s="92">
        <v>0.4</v>
      </c>
      <c r="BC227" s="204">
        <f t="shared" si="68"/>
        <v>3.0303030303030276</v>
      </c>
      <c r="BD227" s="283">
        <f t="shared" si="68"/>
        <v>2.4844720496894457</v>
      </c>
      <c r="BE227" s="283">
        <f t="shared" si="68"/>
        <v>6.6225165562914023</v>
      </c>
      <c r="BF227" s="283">
        <f t="shared" si="68"/>
        <v>6.7137809187279185</v>
      </c>
      <c r="BG227" s="283">
        <f t="shared" si="68"/>
        <v>5.5970149253731227</v>
      </c>
      <c r="BH227" s="283">
        <f t="shared" si="68"/>
        <v>5.0980392156862786</v>
      </c>
      <c r="BI227" s="283">
        <f t="shared" si="68"/>
        <v>5.0853045413335574</v>
      </c>
      <c r="BJ227" s="283">
        <f t="shared" si="68"/>
        <v>5.5043478260869527</v>
      </c>
      <c r="BK227" s="283">
        <f t="shared" si="68"/>
        <v>7.2211085730268909</v>
      </c>
      <c r="BL227" s="283">
        <f t="shared" si="68"/>
        <v>4.6390243902439066</v>
      </c>
      <c r="BM227" s="165">
        <f t="shared" si="68"/>
        <v>2.4999999999999911</v>
      </c>
      <c r="BN227" s="312">
        <f>AVERAGE(BC227:BM227)</f>
        <v>4.9541738206147725</v>
      </c>
      <c r="BO227" s="312">
        <f>SQRT(AVERAGE((BC227-$BN227)^2,(BD227-$BN227)^2,(BE227-$BN227)^2,(BF227-$BN227)^2,(BG227-$BN227)^2,(BH227-$BN227)^2,(BI227-$BN227)^2,(BJ227-$BN227)^2,(BK227-$BN227)^2,(BL227-$BN227)^2,(BM227-$BN227)^2))</f>
        <v>1.5867462532882977</v>
      </c>
    </row>
    <row r="228" spans="1:67">
      <c r="A228" s="31" t="s">
        <v>319</v>
      </c>
      <c r="B228" s="31" t="s">
        <v>539</v>
      </c>
      <c r="C228" s="21" t="s">
        <v>71</v>
      </c>
      <c r="D228" s="36" t="s">
        <v>612</v>
      </c>
      <c r="E228" s="102">
        <v>57</v>
      </c>
      <c r="F228" s="104">
        <v>2</v>
      </c>
      <c r="G228" s="41" t="s">
        <v>660</v>
      </c>
      <c r="H228" s="43" t="s">
        <v>660</v>
      </c>
      <c r="I228" s="138">
        <v>34.19</v>
      </c>
      <c r="J228" s="215">
        <f>(S228/I228)*100</f>
        <v>3.2758116408306526</v>
      </c>
      <c r="K228" s="106">
        <v>0.26</v>
      </c>
      <c r="L228" s="106">
        <v>0.28000000000000003</v>
      </c>
      <c r="M228" s="169">
        <f>((L228/K228)-1)*100</f>
        <v>7.6923076923077094</v>
      </c>
      <c r="N228" s="200">
        <v>40673</v>
      </c>
      <c r="O228" s="45">
        <v>40675</v>
      </c>
      <c r="P228" s="35">
        <v>40695</v>
      </c>
      <c r="Q228" s="44" t="s">
        <v>7</v>
      </c>
      <c r="R228" s="31"/>
      <c r="S228" s="171">
        <f>L228*4</f>
        <v>1.1200000000000001</v>
      </c>
      <c r="T228" s="215">
        <f>S228/X228*100</f>
        <v>65.116279069767444</v>
      </c>
      <c r="U228" s="289">
        <f>(I228/SQRT(22.5*X228*(I228/AA228))-1)*100</f>
        <v>21.101106667840597</v>
      </c>
      <c r="V228" s="32">
        <f>I228/X228</f>
        <v>19.877906976744185</v>
      </c>
      <c r="W228" s="267">
        <v>12</v>
      </c>
      <c r="X228" s="125">
        <v>1.72</v>
      </c>
      <c r="Y228" s="133">
        <v>3.08</v>
      </c>
      <c r="Z228" s="125">
        <v>1.56</v>
      </c>
      <c r="AA228" s="125">
        <v>1.66</v>
      </c>
      <c r="AB228" s="133">
        <v>2.0299999999999998</v>
      </c>
      <c r="AC228" s="125">
        <v>2.15</v>
      </c>
      <c r="AD228" s="234">
        <f>(AC228/AB228-1)*100</f>
        <v>5.9113300492610987</v>
      </c>
      <c r="AE228" s="310">
        <f>(I228/AB228)/Y228</f>
        <v>5.4683001727336702</v>
      </c>
      <c r="AF228" s="206">
        <v>638</v>
      </c>
      <c r="AG228" s="125">
        <v>31.24</v>
      </c>
      <c r="AH228" s="125">
        <v>38.590000000000003</v>
      </c>
      <c r="AI228" s="183">
        <f>((I228-AG228)/AG228)*100</f>
        <v>9.4430217669654279</v>
      </c>
      <c r="AJ228" s="151">
        <f>((I228-AH228)/AH228)*100</f>
        <v>-11.401917595231939</v>
      </c>
      <c r="AK228" s="237">
        <f>AN228/AO228</f>
        <v>1.4981735839114323</v>
      </c>
      <c r="AL228" s="232">
        <f>((AQ228/AR228)^(1/1)-1)*100</f>
        <v>2.9702970297029729</v>
      </c>
      <c r="AM228" s="233">
        <f>((AQ228/AT228)^(1/3)-1)*100</f>
        <v>2.8829296577718155</v>
      </c>
      <c r="AN228" s="233">
        <f>((AQ228/AV228)^(1/5)-1)*100</f>
        <v>2.9338379413359039</v>
      </c>
      <c r="AO228" s="234">
        <f>((AQ228/BA228)^(1/10)-1)*100</f>
        <v>1.9582763792138413</v>
      </c>
      <c r="AP228" s="218"/>
      <c r="AQ228" s="194">
        <v>1.04</v>
      </c>
      <c r="AR228" s="194">
        <v>1.01</v>
      </c>
      <c r="AS228" s="189">
        <v>1</v>
      </c>
      <c r="AT228" s="33">
        <v>0.95499999999999996</v>
      </c>
      <c r="AU228" s="33">
        <v>0.93</v>
      </c>
      <c r="AV228" s="189">
        <v>0.9</v>
      </c>
      <c r="AW228" s="33">
        <v>0.88500000000000001</v>
      </c>
      <c r="AX228" s="33">
        <v>0.88</v>
      </c>
      <c r="AY228" s="33">
        <v>0.87134</v>
      </c>
      <c r="AZ228" s="189">
        <v>0.86668000000000001</v>
      </c>
      <c r="BA228" s="33">
        <v>0.85665999999999998</v>
      </c>
      <c r="BB228" s="187">
        <v>0.85331999999999997</v>
      </c>
      <c r="BC228" s="184">
        <f t="shared" si="68"/>
        <v>2.9702970297029729</v>
      </c>
      <c r="BD228" s="300">
        <f t="shared" si="68"/>
        <v>1.0000000000000009</v>
      </c>
      <c r="BE228" s="300">
        <f t="shared" si="68"/>
        <v>4.7120418848167533</v>
      </c>
      <c r="BF228" s="300">
        <f t="shared" si="68"/>
        <v>2.6881720430107503</v>
      </c>
      <c r="BG228" s="300">
        <f t="shared" si="68"/>
        <v>3.3333333333333437</v>
      </c>
      <c r="BH228" s="300">
        <f t="shared" si="68"/>
        <v>1.6949152542372836</v>
      </c>
      <c r="BI228" s="300">
        <f t="shared" si="68"/>
        <v>0.56818181818181213</v>
      </c>
      <c r="BJ228" s="300">
        <f t="shared" si="68"/>
        <v>0.9938715082516536</v>
      </c>
      <c r="BK228" s="300">
        <f t="shared" si="68"/>
        <v>0.53768403563021483</v>
      </c>
      <c r="BL228" s="300">
        <f t="shared" si="68"/>
        <v>1.1696589078514341</v>
      </c>
      <c r="BM228" s="168">
        <f t="shared" si="68"/>
        <v>0.39141236581821115</v>
      </c>
      <c r="BN228" s="68">
        <f>AVERAGE(BC228:BM228)</f>
        <v>1.8235971073485848</v>
      </c>
      <c r="BO228" s="68">
        <f>SQRT(AVERAGE((BC228-$BN228)^2,(BD228-$BN228)^2,(BE228-$BN228)^2,(BF228-$BN228)^2,(BG228-$BN228)^2,(BH228-$BN228)^2,(BI228-$BN228)^2,(BJ228-$BN228)^2,(BK228-$BN228)^2,(BL228-$BN228)^2,(BM228-$BN228)^2))</f>
        <v>1.3408467914347797</v>
      </c>
    </row>
    <row r="229" spans="1:67">
      <c r="A229" s="10" t="s">
        <v>302</v>
      </c>
      <c r="B229" s="11" t="s">
        <v>303</v>
      </c>
      <c r="C229" s="21" t="s">
        <v>71</v>
      </c>
      <c r="D229" s="6" t="s">
        <v>612</v>
      </c>
      <c r="E229" s="100">
        <v>44</v>
      </c>
      <c r="F229" s="104">
        <v>24</v>
      </c>
      <c r="G229" s="37" t="s">
        <v>660</v>
      </c>
      <c r="H229" s="38" t="s">
        <v>660</v>
      </c>
      <c r="I229" s="147">
        <v>18.309999999999999</v>
      </c>
      <c r="J229" s="213">
        <f>(S229/I229)*100</f>
        <v>3.3588203167667947</v>
      </c>
      <c r="K229" s="14">
        <v>0.14874999999999999</v>
      </c>
      <c r="L229" s="108">
        <v>0.15375</v>
      </c>
      <c r="M229" s="60">
        <f>((L229/K229)-1)*100</f>
        <v>3.3613445378151363</v>
      </c>
      <c r="N229" s="17">
        <v>40577</v>
      </c>
      <c r="O229" s="16">
        <v>40581</v>
      </c>
      <c r="P229" s="17">
        <v>40592</v>
      </c>
      <c r="Q229" s="275" t="s">
        <v>358</v>
      </c>
      <c r="R229" s="281"/>
      <c r="S229" s="60">
        <f>L229*4</f>
        <v>0.61499999999999999</v>
      </c>
      <c r="T229" s="213">
        <f>S229/X229*100</f>
        <v>66.847826086956516</v>
      </c>
      <c r="U229" s="315">
        <f>(I229/SQRT(22.5*X229*(I229/AA229))-1)*100</f>
        <v>25.478408173973889</v>
      </c>
      <c r="V229" s="213">
        <f>I229/X229</f>
        <v>19.902173913043477</v>
      </c>
      <c r="W229" s="316">
        <v>12</v>
      </c>
      <c r="X229" s="145">
        <v>0.92</v>
      </c>
      <c r="Y229" s="147">
        <v>1.93</v>
      </c>
      <c r="Z229" s="147">
        <v>1.64</v>
      </c>
      <c r="AA229" s="147">
        <v>1.78</v>
      </c>
      <c r="AB229" s="146">
        <v>1.06</v>
      </c>
      <c r="AC229" s="147">
        <v>1.1299999999999999</v>
      </c>
      <c r="AD229" s="228">
        <f>(AC229/AB229-1)*100</f>
        <v>6.6037735849056478</v>
      </c>
      <c r="AE229" s="231">
        <f>(I229/AB229)/Y229</f>
        <v>8.9500439925701425</v>
      </c>
      <c r="AF229" s="277">
        <v>764</v>
      </c>
      <c r="AG229" s="147">
        <v>16.93</v>
      </c>
      <c r="AH229" s="147">
        <v>19.37</v>
      </c>
      <c r="AI229" s="182">
        <f>((I229-AG229)/AG229)*100</f>
        <v>8.1512108682811508</v>
      </c>
      <c r="AJ229" s="150">
        <f>((I229-AH229)/AH229)*100</f>
        <v>-5.4723799690242751</v>
      </c>
      <c r="AK229" s="317">
        <f>AN229/AO229</f>
        <v>1.0920353281310224</v>
      </c>
      <c r="AL229" s="230">
        <f>((AQ229/AR229)^(1/1)-1)*100</f>
        <v>0.84745762711864181</v>
      </c>
      <c r="AM229" s="231">
        <f>((AQ229/AT229)^(1/3)-1)*100</f>
        <v>0.85474230603979073</v>
      </c>
      <c r="AN229" s="231">
        <f>((AQ229/AV229)^(1/5)-1)*100</f>
        <v>0.8621965815340138</v>
      </c>
      <c r="AO229" s="228">
        <f>((AQ229/BA229)^(1/10)-1)*100</f>
        <v>0.7895317663482837</v>
      </c>
      <c r="AP229" s="318"/>
      <c r="AQ229" s="108">
        <v>0.59499999999999997</v>
      </c>
      <c r="AR229" s="14">
        <v>0.59</v>
      </c>
      <c r="AS229" s="14">
        <v>0.58499999999999996</v>
      </c>
      <c r="AT229" s="14">
        <v>0.57999999999999996</v>
      </c>
      <c r="AU229" s="14">
        <v>0.57499999999999996</v>
      </c>
      <c r="AV229" s="14">
        <v>0.56999999999999995</v>
      </c>
      <c r="AW229" s="14">
        <v>0.56499999999999995</v>
      </c>
      <c r="AX229" s="14">
        <v>0.5625</v>
      </c>
      <c r="AY229" s="14">
        <v>0.56000000000000005</v>
      </c>
      <c r="AZ229" s="14">
        <v>0.5575</v>
      </c>
      <c r="BA229" s="14">
        <v>0.55000000000000004</v>
      </c>
      <c r="BB229" s="186">
        <v>0.54249999999999998</v>
      </c>
      <c r="BC229" s="298">
        <f t="shared" si="68"/>
        <v>0.84745762711864181</v>
      </c>
      <c r="BD229" s="299">
        <f t="shared" si="68"/>
        <v>0.85470085470085166</v>
      </c>
      <c r="BE229" s="299">
        <f t="shared" si="68"/>
        <v>0.86206896551723755</v>
      </c>
      <c r="BF229" s="299">
        <f t="shared" si="68"/>
        <v>0.86956521739129933</v>
      </c>
      <c r="BG229" s="299">
        <f t="shared" si="68"/>
        <v>0.87719298245614308</v>
      </c>
      <c r="BH229" s="299">
        <f t="shared" si="68"/>
        <v>0.88495575221239076</v>
      </c>
      <c r="BI229" s="299">
        <f t="shared" si="68"/>
        <v>0.4444444444444251</v>
      </c>
      <c r="BJ229" s="299">
        <f t="shared" si="68"/>
        <v>0.44642857142855874</v>
      </c>
      <c r="BK229" s="299">
        <f t="shared" si="68"/>
        <v>0.4484304932735439</v>
      </c>
      <c r="BL229" s="299">
        <f t="shared" si="68"/>
        <v>1.3636363636363447</v>
      </c>
      <c r="BM229" s="163">
        <f t="shared" si="68"/>
        <v>1.3824884792626779</v>
      </c>
      <c r="BN229" s="299">
        <f>AVERAGE(BC229:BM229)</f>
        <v>0.84376088649473757</v>
      </c>
      <c r="BO229" s="109">
        <f>SQRT(AVERAGE((BC229-$BN229)^2,(BD229-$BN229)^2,(BE229-$BN229)^2,(BF229-$BN229)^2,(BG229-$BN229)^2,(BH229-$BN229)^2,(BI229-$BN229)^2,(BJ229-$BN229)^2,(BK229-$BN229)^2,(BL229-$BN229)^2,(BM229-$BN229)^2))</f>
        <v>0.30719549006554581</v>
      </c>
    </row>
    <row r="230" spans="1:67">
      <c r="A230" s="29" t="s">
        <v>742</v>
      </c>
      <c r="B230" s="31" t="s">
        <v>743</v>
      </c>
      <c r="C230" s="21" t="s">
        <v>71</v>
      </c>
      <c r="D230" s="30" t="s">
        <v>612</v>
      </c>
      <c r="E230" s="102">
        <v>19</v>
      </c>
      <c r="F230" s="104">
        <v>122</v>
      </c>
      <c r="G230" s="41" t="s">
        <v>660</v>
      </c>
      <c r="H230" s="43" t="s">
        <v>660</v>
      </c>
      <c r="I230" s="125">
        <v>21.15</v>
      </c>
      <c r="J230" s="215">
        <v>2.9314420803782499</v>
      </c>
      <c r="K230" s="421">
        <v>0.14499999999999999</v>
      </c>
      <c r="L230" s="406">
        <v>0.155</v>
      </c>
      <c r="M230" s="48">
        <v>6.8965517241379448</v>
      </c>
      <c r="N230" s="45">
        <v>40497</v>
      </c>
      <c r="O230" s="44">
        <v>40499</v>
      </c>
      <c r="P230" s="45">
        <v>40513</v>
      </c>
      <c r="Q230" s="44" t="s">
        <v>7</v>
      </c>
      <c r="R230" s="31"/>
      <c r="S230" s="61">
        <v>0.62</v>
      </c>
      <c r="T230" s="215">
        <v>64.583333333333329</v>
      </c>
      <c r="U230" s="422">
        <v>55.516612188751949</v>
      </c>
      <c r="V230" s="215">
        <v>22.03125</v>
      </c>
      <c r="W230" s="423">
        <v>12</v>
      </c>
      <c r="X230" s="138">
        <v>0.96</v>
      </c>
      <c r="Y230" s="125">
        <v>3.53</v>
      </c>
      <c r="Z230" s="125">
        <v>4</v>
      </c>
      <c r="AA230" s="125">
        <v>2.4700000000000002</v>
      </c>
      <c r="AB230" s="133">
        <v>1.03</v>
      </c>
      <c r="AC230" s="125">
        <v>1.07</v>
      </c>
      <c r="AD230" s="370">
        <v>3.8834951456310662</v>
      </c>
      <c r="AE230" s="391">
        <v>5.8169916664374703</v>
      </c>
      <c r="AF230" s="371">
        <v>2920</v>
      </c>
      <c r="AG230" s="125">
        <v>18.899999999999999</v>
      </c>
      <c r="AH230" s="125">
        <v>23.79</v>
      </c>
      <c r="AI230" s="372">
        <v>11.90476190476191</v>
      </c>
      <c r="AJ230" s="373">
        <v>-11.097099621689791</v>
      </c>
      <c r="AK230" s="424">
        <v>1.0582338595477532</v>
      </c>
      <c r="AL230" s="390">
        <v>7.2727272727272521</v>
      </c>
      <c r="AM230" s="391">
        <v>7.1199245451753148</v>
      </c>
      <c r="AN230" s="391">
        <v>8.1157063982395297</v>
      </c>
      <c r="AO230" s="370">
        <v>7.6691048250032905</v>
      </c>
      <c r="AP230" s="449"/>
      <c r="AQ230" s="367">
        <v>0.59</v>
      </c>
      <c r="AR230" s="378">
        <v>0.55000000000000004</v>
      </c>
      <c r="AS230" s="378">
        <v>0.51</v>
      </c>
      <c r="AT230" s="378">
        <v>0.48</v>
      </c>
      <c r="AU230" s="378">
        <v>0.44379999999999997</v>
      </c>
      <c r="AV230" s="378">
        <v>0.39939999999999998</v>
      </c>
      <c r="AW230" s="378">
        <v>0.36749999999999999</v>
      </c>
      <c r="AX230" s="378">
        <v>0.34200000000000003</v>
      </c>
      <c r="AY230" s="378">
        <v>0.32250000000000001</v>
      </c>
      <c r="AZ230" s="378">
        <v>0.30270000000000002</v>
      </c>
      <c r="BA230" s="378">
        <v>0.28179999999999999</v>
      </c>
      <c r="BB230" s="398">
        <v>0.25540000000000002</v>
      </c>
      <c r="BC230" s="392">
        <v>7.2727272727272521</v>
      </c>
      <c r="BD230" s="393">
        <v>7.8431372549019764</v>
      </c>
      <c r="BE230" s="393">
        <v>6.25</v>
      </c>
      <c r="BF230" s="393">
        <v>8.1568273997296057</v>
      </c>
      <c r="BG230" s="393">
        <v>11.11667501251878</v>
      </c>
      <c r="BH230" s="393">
        <v>8.6802721088435213</v>
      </c>
      <c r="BI230" s="393">
        <v>7.4561403508771829</v>
      </c>
      <c r="BJ230" s="393">
        <v>6.0465116279069901</v>
      </c>
      <c r="BK230" s="393">
        <v>6.5411298315163569</v>
      </c>
      <c r="BL230" s="393">
        <v>7.41660752306601</v>
      </c>
      <c r="BM230" s="394">
        <v>10.33672670321064</v>
      </c>
      <c r="BN230" s="393">
        <v>7.9197050077543931</v>
      </c>
      <c r="BO230" s="395">
        <v>1.5311012162989008</v>
      </c>
    </row>
    <row r="232" spans="1:67">
      <c r="A232" s="942" t="s">
        <v>911</v>
      </c>
      <c r="B232" s="122"/>
      <c r="C232" s="122"/>
      <c r="E232" s="754">
        <f>AVERAGE(E7:E230)</f>
        <v>25.495535714285715</v>
      </c>
      <c r="F232">
        <f t="shared" ref="F232:BO232" si="69">AVERAGE(F7:F230)</f>
        <v>119.375</v>
      </c>
      <c r="I232">
        <f t="shared" si="69"/>
        <v>47.273392857142888</v>
      </c>
      <c r="J232" s="446">
        <f t="shared" si="69"/>
        <v>2.7656196111664886</v>
      </c>
      <c r="K232">
        <f t="shared" si="69"/>
        <v>0.28189504663661585</v>
      </c>
      <c r="L232">
        <f t="shared" si="69"/>
        <v>0.30694430803571432</v>
      </c>
      <c r="M232">
        <f t="shared" si="69"/>
        <v>9.6087377729349726</v>
      </c>
      <c r="N232">
        <f t="shared" si="69"/>
        <v>40581.339285714283</v>
      </c>
      <c r="O232">
        <f t="shared" si="69"/>
        <v>40584.080357142855</v>
      </c>
      <c r="P232">
        <f t="shared" si="69"/>
        <v>40602.34375</v>
      </c>
      <c r="S232">
        <f t="shared" si="69"/>
        <v>1.1333292410714282</v>
      </c>
      <c r="T232" s="754">
        <f t="shared" si="69"/>
        <v>36.039034399269099</v>
      </c>
      <c r="U232">
        <f t="shared" si="69"/>
        <v>44.772270859351273</v>
      </c>
      <c r="V232">
        <f t="shared" si="69"/>
        <v>17.117040362310675</v>
      </c>
      <c r="W232">
        <f t="shared" si="69"/>
        <v>10.5</v>
      </c>
      <c r="X232">
        <f t="shared" si="69"/>
        <v>2.9902690582959663</v>
      </c>
      <c r="Y232">
        <f t="shared" si="69"/>
        <v>2.1064039408866981</v>
      </c>
      <c r="Z232">
        <f t="shared" si="69"/>
        <v>2.0915695067264566</v>
      </c>
      <c r="AA232">
        <f t="shared" si="69"/>
        <v>2.8707272727272719</v>
      </c>
      <c r="AB232">
        <f t="shared" si="69"/>
        <v>3.2031730769230751</v>
      </c>
      <c r="AC232">
        <f t="shared" si="69"/>
        <v>3.7283253588516754</v>
      </c>
      <c r="AD232" s="446">
        <f t="shared" si="69"/>
        <v>29.45201676437522</v>
      </c>
      <c r="AE232" s="446">
        <f t="shared" si="69"/>
        <v>10.519740490269927</v>
      </c>
      <c r="AF232" s="446">
        <f t="shared" si="69"/>
        <v>19332.143497757846</v>
      </c>
      <c r="AG232">
        <f t="shared" si="69"/>
        <v>37.141294642857126</v>
      </c>
      <c r="AH232">
        <f t="shared" si="69"/>
        <v>53.515491071428627</v>
      </c>
      <c r="AI232">
        <f t="shared" si="69"/>
        <v>25.148933387129663</v>
      </c>
      <c r="AJ232">
        <f t="shared" si="69"/>
        <v>-12.317637384238717</v>
      </c>
      <c r="AK232">
        <f t="shared" si="69"/>
        <v>1.0365660081851653</v>
      </c>
      <c r="AL232" s="446">
        <f t="shared" si="69"/>
        <v>8.1077574464374713</v>
      </c>
      <c r="AM232" s="446">
        <f t="shared" si="69"/>
        <v>10.110964707799711</v>
      </c>
      <c r="AN232" s="446">
        <f t="shared" si="69"/>
        <v>11.604940019179745</v>
      </c>
      <c r="AO232" s="446">
        <f t="shared" si="69"/>
        <v>11.407690699536905</v>
      </c>
      <c r="AP232" t="e">
        <f t="shared" si="69"/>
        <v>#DIV/0!</v>
      </c>
      <c r="AQ232">
        <f t="shared" si="69"/>
        <v>1.0393702440145964</v>
      </c>
      <c r="AR232">
        <f t="shared" si="69"/>
        <v>0.97134868419867004</v>
      </c>
      <c r="AS232">
        <f t="shared" si="69"/>
        <v>0.90696601803864085</v>
      </c>
      <c r="AT232">
        <f t="shared" si="69"/>
        <v>0.80641400938008811</v>
      </c>
      <c r="AU232">
        <f t="shared" si="69"/>
        <v>0.72106141314411076</v>
      </c>
      <c r="AV232">
        <f t="shared" si="69"/>
        <v>0.6461700723361774</v>
      </c>
      <c r="AW232">
        <f t="shared" si="69"/>
        <v>0.58019458449155281</v>
      </c>
      <c r="AX232">
        <f t="shared" si="69"/>
        <v>0.52282379537138968</v>
      </c>
      <c r="AY232">
        <f t="shared" si="69"/>
        <v>0.48106501995805867</v>
      </c>
      <c r="AZ232">
        <f t="shared" si="69"/>
        <v>0.4496839342829797</v>
      </c>
      <c r="BA232">
        <f t="shared" si="69"/>
        <v>0.424716634684983</v>
      </c>
      <c r="BB232">
        <f t="shared" si="69"/>
        <v>0.38472934541318776</v>
      </c>
      <c r="BC232">
        <f t="shared" si="69"/>
        <v>8.1077574464374713</v>
      </c>
      <c r="BD232">
        <f t="shared" si="69"/>
        <v>8.2846300911774744</v>
      </c>
      <c r="BE232">
        <f t="shared" si="69"/>
        <v>16.193573265543499</v>
      </c>
      <c r="BF232">
        <f t="shared" si="69"/>
        <v>14.093566717871896</v>
      </c>
      <c r="BG232">
        <f t="shared" si="69"/>
        <v>14.273602195566079</v>
      </c>
      <c r="BH232">
        <f t="shared" si="69"/>
        <v>14.505769196691135</v>
      </c>
      <c r="BI232">
        <f t="shared" si="69"/>
        <v>15.346813733726767</v>
      </c>
      <c r="BJ232">
        <f t="shared" si="69"/>
        <v>22.418264274681309</v>
      </c>
      <c r="BK232">
        <f t="shared" si="69"/>
        <v>9.9754901834093577</v>
      </c>
      <c r="BL232">
        <f t="shared" si="69"/>
        <v>11.102511830688471</v>
      </c>
      <c r="BM232">
        <f t="shared" si="69"/>
        <v>22.682028952664115</v>
      </c>
      <c r="BN232">
        <f t="shared" si="69"/>
        <v>14.410072145703939</v>
      </c>
      <c r="BO232">
        <f t="shared" si="69"/>
        <v>15.058433912277087</v>
      </c>
    </row>
    <row r="233" spans="1:67">
      <c r="A233" s="122"/>
      <c r="B233" s="122"/>
      <c r="C233" s="122"/>
      <c r="J233">
        <f>STDEVP(J7:J230)</f>
        <v>1.416711978515709</v>
      </c>
      <c r="AD233">
        <f>STDEVP(AD7:AD230)</f>
        <v>139.70989054029403</v>
      </c>
      <c r="AE233">
        <f>STDEVP(AE7:AE230)</f>
        <v>5.6390770174905684</v>
      </c>
      <c r="AF233">
        <f>STDEVP(AF7:AF230)</f>
        <v>44340.517122873105</v>
      </c>
      <c r="AL233">
        <f>STDEVP(AL7:AL230)</f>
        <v>8.0797036935044719</v>
      </c>
      <c r="AM233">
        <f>STDEVP(AM7:AM230)</f>
        <v>10.407054389100955</v>
      </c>
      <c r="AN233">
        <f>STDEVP(AN7:AN230)</f>
        <v>8.4622872599891039</v>
      </c>
      <c r="AO233">
        <f>STDEVP(AO7:AO230)</f>
        <v>7.5546648761027866</v>
      </c>
    </row>
    <row r="234" spans="1:67">
      <c r="A234" s="122" t="s">
        <v>349</v>
      </c>
      <c r="B234" s="122">
        <v>247</v>
      </c>
      <c r="C234" s="122"/>
    </row>
    <row r="235" spans="1:67">
      <c r="A235" s="122" t="s">
        <v>912</v>
      </c>
      <c r="B235" s="920">
        <v>224</v>
      </c>
      <c r="C235" s="122"/>
    </row>
    <row r="236" spans="1:67">
      <c r="A236" s="122"/>
      <c r="B236" s="122"/>
      <c r="C236" s="122"/>
      <c r="L236" t="s">
        <v>910</v>
      </c>
      <c r="M236">
        <v>25</v>
      </c>
      <c r="O236" t="s">
        <v>25</v>
      </c>
    </row>
    <row r="237" spans="1:67">
      <c r="A237" s="919" t="s">
        <v>895</v>
      </c>
      <c r="B237" s="122"/>
      <c r="C237" s="122"/>
    </row>
    <row r="238" spans="1:67" ht="24">
      <c r="A238" s="122"/>
      <c r="B238" s="919" t="s">
        <v>153</v>
      </c>
      <c r="C238" s="919" t="s">
        <v>154</v>
      </c>
      <c r="D238" s="924" t="s">
        <v>155</v>
      </c>
      <c r="E238" s="1135" t="s">
        <v>156</v>
      </c>
      <c r="F238" s="1136"/>
      <c r="G238" s="1136"/>
      <c r="H238" s="918"/>
      <c r="I238" s="925" t="s">
        <v>157</v>
      </c>
      <c r="J238" s="918"/>
      <c r="K238" s="1135" t="s">
        <v>159</v>
      </c>
      <c r="L238" s="1138"/>
      <c r="M238" s="918" t="s">
        <v>158</v>
      </c>
      <c r="N238" s="463"/>
      <c r="O238" s="924" t="s">
        <v>160</v>
      </c>
      <c r="P238" s="924" t="s">
        <v>161</v>
      </c>
    </row>
    <row r="239" spans="1:67">
      <c r="A239" s="920" t="s">
        <v>152</v>
      </c>
      <c r="B239" s="122">
        <f>COUNTA(C7:C23)</f>
        <v>17</v>
      </c>
      <c r="C239" s="921">
        <f>B239/$B$250</f>
        <v>7.5892857142857137E-2</v>
      </c>
      <c r="D239" s="465">
        <f>AVERAGE($AF7:$AF24)</f>
        <v>15315.444444444445</v>
      </c>
      <c r="E239" s="1137">
        <f t="shared" ref="E239:E248" si="70">B239*D239</f>
        <v>260362.55555555556</v>
      </c>
      <c r="F239" s="1137"/>
      <c r="G239" s="1137"/>
      <c r="I239" s="464">
        <f t="shared" ref="I239:I250" si="71">E239/$E$250</f>
        <v>5.9990424892237583E-2</v>
      </c>
      <c r="K239" s="908">
        <f t="shared" ref="K239:K248" si="72">(C239+I239)/2</f>
        <v>6.7941641017547363E-2</v>
      </c>
      <c r="M239">
        <f>ROUND($M$236*K239+0.5,0)</f>
        <v>2</v>
      </c>
      <c r="O239" s="928">
        <f>M239/$M$250</f>
        <v>6.6666666666666666E-2</v>
      </c>
      <c r="P239" s="927">
        <v>0.107</v>
      </c>
    </row>
    <row r="240" spans="1:67">
      <c r="A240" s="920" t="s">
        <v>72</v>
      </c>
      <c r="B240" s="122">
        <f>COUNTA(C24:C50)</f>
        <v>27</v>
      </c>
      <c r="C240" s="921">
        <f t="shared" ref="C240:C250" si="73">B240/$B$250</f>
        <v>0.12053571428571429</v>
      </c>
      <c r="D240" s="465">
        <f>AVERAGE($AF25:$AF50)</f>
        <v>40810</v>
      </c>
      <c r="E240" s="1137">
        <f t="shared" si="70"/>
        <v>1101870</v>
      </c>
      <c r="F240" s="1137"/>
      <c r="G240" s="1137"/>
      <c r="I240" s="929">
        <f t="shared" si="71"/>
        <v>0.25388308750835409</v>
      </c>
      <c r="K240" s="908">
        <f t="shared" si="72"/>
        <v>0.18720940089703419</v>
      </c>
      <c r="M240">
        <f t="shared" ref="M240:M248" si="74">ROUND($M$236*K240+0.5,0)</f>
        <v>5</v>
      </c>
      <c r="O240" s="928">
        <f t="shared" ref="O240:O248" si="75">M240/$M$250</f>
        <v>0.16666666666666666</v>
      </c>
      <c r="P240" s="927">
        <v>0.1135</v>
      </c>
    </row>
    <row r="241" spans="1:16">
      <c r="A241" s="920" t="s">
        <v>105</v>
      </c>
      <c r="B241" s="122">
        <f>COUNTA(C51:C60)</f>
        <v>10</v>
      </c>
      <c r="C241" s="921">
        <f t="shared" si="73"/>
        <v>4.4642857142857144E-2</v>
      </c>
      <c r="D241" s="465">
        <f>AVERAGE($AF51:$AF60)</f>
        <v>86169</v>
      </c>
      <c r="E241" s="1137">
        <f t="shared" si="70"/>
        <v>861690</v>
      </c>
      <c r="F241" s="1137"/>
      <c r="G241" s="1137"/>
      <c r="I241" s="929">
        <f t="shared" si="71"/>
        <v>0.1985429476027786</v>
      </c>
      <c r="K241" s="908">
        <f t="shared" si="72"/>
        <v>0.12159290237281788</v>
      </c>
      <c r="M241">
        <f t="shared" si="74"/>
        <v>4</v>
      </c>
      <c r="O241" s="926">
        <f t="shared" si="75"/>
        <v>0.13333333333333333</v>
      </c>
      <c r="P241" s="927">
        <v>0.124</v>
      </c>
    </row>
    <row r="242" spans="1:16">
      <c r="A242" s="920" t="s">
        <v>102</v>
      </c>
      <c r="B242" s="122">
        <f>COUNTA(C61:C113)</f>
        <v>53</v>
      </c>
      <c r="C242" s="922">
        <f t="shared" si="73"/>
        <v>0.23660714285714285</v>
      </c>
      <c r="D242" s="923">
        <f>AVERAGE($AF61:$AF113)</f>
        <v>3505.9807692307691</v>
      </c>
      <c r="E242" s="1137">
        <f t="shared" si="70"/>
        <v>185816.98076923075</v>
      </c>
      <c r="F242" s="1137"/>
      <c r="G242" s="1137"/>
      <c r="I242" s="929">
        <f t="shared" si="71"/>
        <v>4.2814296413526791E-2</v>
      </c>
      <c r="K242" s="908">
        <f t="shared" si="72"/>
        <v>0.13971071963533482</v>
      </c>
      <c r="M242">
        <f t="shared" si="74"/>
        <v>4</v>
      </c>
      <c r="O242" s="926">
        <f t="shared" si="75"/>
        <v>0.13333333333333333</v>
      </c>
      <c r="P242" s="927">
        <v>0.1424</v>
      </c>
    </row>
    <row r="243" spans="1:16">
      <c r="A243" s="920" t="s">
        <v>104</v>
      </c>
      <c r="B243" s="122">
        <f>COUNTA(C114:C128)</f>
        <v>15</v>
      </c>
      <c r="C243" s="921">
        <f t="shared" si="73"/>
        <v>6.6964285714285712E-2</v>
      </c>
      <c r="D243" s="465">
        <f>AVERAGE($AF114:$AF128)</f>
        <v>41045.26666666667</v>
      </c>
      <c r="E243" s="1137">
        <f t="shared" si="70"/>
        <v>615679</v>
      </c>
      <c r="F243" s="1137"/>
      <c r="G243" s="1137"/>
      <c r="I243" s="464">
        <f t="shared" si="71"/>
        <v>0.14185928052679167</v>
      </c>
      <c r="K243" s="908">
        <f t="shared" si="72"/>
        <v>0.1044117831205387</v>
      </c>
      <c r="M243">
        <f t="shared" si="74"/>
        <v>3</v>
      </c>
      <c r="O243" s="926">
        <f t="shared" si="75"/>
        <v>0.1</v>
      </c>
      <c r="P243" s="927">
        <v>0.11840000000000001</v>
      </c>
    </row>
    <row r="244" spans="1:16">
      <c r="A244" s="920" t="s">
        <v>151</v>
      </c>
      <c r="B244" s="122">
        <f>COUNTA(C129:C169)</f>
        <v>41</v>
      </c>
      <c r="C244" s="922">
        <f t="shared" si="73"/>
        <v>0.18303571428571427</v>
      </c>
      <c r="D244" s="923">
        <f>AVERAGE($AF129:$AF169)</f>
        <v>12446.512195121952</v>
      </c>
      <c r="E244" s="1137">
        <f t="shared" si="70"/>
        <v>510307</v>
      </c>
      <c r="F244" s="1137"/>
      <c r="G244" s="1137"/>
      <c r="I244" s="464">
        <f t="shared" si="71"/>
        <v>0.11758040126069833</v>
      </c>
      <c r="K244" s="908">
        <f t="shared" si="72"/>
        <v>0.1503080577732063</v>
      </c>
      <c r="M244">
        <f t="shared" si="74"/>
        <v>4</v>
      </c>
      <c r="O244" s="930">
        <f t="shared" si="75"/>
        <v>0.13333333333333333</v>
      </c>
      <c r="P244" s="927">
        <v>0.1052</v>
      </c>
    </row>
    <row r="245" spans="1:16">
      <c r="A245" s="920" t="s">
        <v>3</v>
      </c>
      <c r="B245" s="122">
        <f>COUNTA(C170:C178)</f>
        <v>9</v>
      </c>
      <c r="C245" s="921">
        <f t="shared" si="73"/>
        <v>4.0178571428571432E-2</v>
      </c>
      <c r="D245" s="465">
        <f>AVERAGE($AF170:$AF178)</f>
        <v>33607.555555555555</v>
      </c>
      <c r="E245" s="1137">
        <f t="shared" si="70"/>
        <v>302468</v>
      </c>
      <c r="F245" s="1137"/>
      <c r="G245" s="1137"/>
      <c r="I245" s="464">
        <f t="shared" si="71"/>
        <v>6.9691986997083913E-2</v>
      </c>
      <c r="K245" s="908">
        <f t="shared" si="72"/>
        <v>5.4935279212827676E-2</v>
      </c>
      <c r="M245">
        <f t="shared" si="74"/>
        <v>2</v>
      </c>
      <c r="O245" s="928">
        <f t="shared" si="75"/>
        <v>6.6666666666666666E-2</v>
      </c>
      <c r="P245" s="927">
        <v>0.1865</v>
      </c>
    </row>
    <row r="246" spans="1:16">
      <c r="A246" s="920" t="s">
        <v>100</v>
      </c>
      <c r="B246" s="122">
        <f>COUNTA(C179:C195)</f>
        <v>17</v>
      </c>
      <c r="C246" s="921">
        <f t="shared" si="73"/>
        <v>7.5892857142857137E-2</v>
      </c>
      <c r="D246" s="465">
        <f>AVERAGE($AF179:$AF195)</f>
        <v>10032.705882352941</v>
      </c>
      <c r="E246" s="1137">
        <f t="shared" si="70"/>
        <v>170556</v>
      </c>
      <c r="F246" s="1137"/>
      <c r="G246" s="1137"/>
      <c r="I246" s="464">
        <f t="shared" si="71"/>
        <v>3.9297996926202589E-2</v>
      </c>
      <c r="K246" s="908">
        <f t="shared" si="72"/>
        <v>5.7595427034529863E-2</v>
      </c>
      <c r="M246">
        <f t="shared" si="74"/>
        <v>2</v>
      </c>
      <c r="O246" s="926">
        <f t="shared" si="75"/>
        <v>6.6666666666666666E-2</v>
      </c>
      <c r="P246" s="927">
        <v>3.56E-2</v>
      </c>
    </row>
    <row r="247" spans="1:16">
      <c r="A247" s="920" t="s">
        <v>4</v>
      </c>
      <c r="B247" s="122">
        <f>COUNTA(C196:C200)</f>
        <v>5</v>
      </c>
      <c r="C247" s="921">
        <f t="shared" si="73"/>
        <v>2.2321428571428572E-2</v>
      </c>
      <c r="D247" s="465">
        <f>AVERAGE($AF196:$AF200)</f>
        <v>39893.599999999999</v>
      </c>
      <c r="E247" s="1137">
        <f t="shared" si="70"/>
        <v>199468</v>
      </c>
      <c r="F247" s="1137"/>
      <c r="G247" s="1137"/>
      <c r="I247" s="464">
        <f t="shared" si="71"/>
        <v>4.5959642879029629E-2</v>
      </c>
      <c r="K247" s="908">
        <f t="shared" si="72"/>
        <v>3.4140535725229099E-2</v>
      </c>
      <c r="M247">
        <f t="shared" si="74"/>
        <v>1</v>
      </c>
      <c r="O247" s="926">
        <f t="shared" si="75"/>
        <v>3.3333333333333333E-2</v>
      </c>
      <c r="P247" s="927">
        <v>3.0800000000000001E-2</v>
      </c>
    </row>
    <row r="248" spans="1:16">
      <c r="A248" s="920" t="s">
        <v>71</v>
      </c>
      <c r="B248" s="122">
        <f>COUNTA(C201:C230)</f>
        <v>30</v>
      </c>
      <c r="C248" s="921">
        <f t="shared" si="73"/>
        <v>0.13392857142857142</v>
      </c>
      <c r="D248" s="465">
        <f>AVERAGE($AF201:$AF230)</f>
        <v>4395.0333333333338</v>
      </c>
      <c r="E248" s="1137">
        <f t="shared" si="70"/>
        <v>131851</v>
      </c>
      <c r="F248" s="1137"/>
      <c r="G248" s="1137"/>
      <c r="I248" s="464">
        <f t="shared" si="71"/>
        <v>3.0379934993296848E-2</v>
      </c>
      <c r="K248" s="908">
        <f t="shared" si="72"/>
        <v>8.2154253210934142E-2</v>
      </c>
      <c r="M248">
        <f t="shared" si="74"/>
        <v>3</v>
      </c>
      <c r="O248" s="931">
        <f t="shared" si="75"/>
        <v>0.1</v>
      </c>
      <c r="P248" s="927">
        <v>3.6700000000000003E-2</v>
      </c>
    </row>
    <row r="249" spans="1:16">
      <c r="A249" s="920"/>
      <c r="B249" s="122"/>
      <c r="C249" s="921"/>
      <c r="I249" s="464">
        <f t="shared" si="71"/>
        <v>0</v>
      </c>
      <c r="K249" s="908"/>
    </row>
    <row r="250" spans="1:16">
      <c r="A250" s="920" t="s">
        <v>258</v>
      </c>
      <c r="B250" s="122">
        <f>SUM(B239:B248)</f>
        <v>224</v>
      </c>
      <c r="C250" s="921">
        <f t="shared" si="73"/>
        <v>1</v>
      </c>
      <c r="E250" s="1134">
        <f>SUM(E239:G248)</f>
        <v>4340068.536324786</v>
      </c>
      <c r="F250" s="1134"/>
      <c r="G250" s="1134"/>
      <c r="I250" s="464">
        <f t="shared" si="71"/>
        <v>1</v>
      </c>
      <c r="K250" s="908">
        <f>SUM(K239:K248)</f>
        <v>1.0000000000000002</v>
      </c>
      <c r="M250">
        <f>SUM(M239:M248)</f>
        <v>30</v>
      </c>
      <c r="O250" s="927">
        <f>SUM(O239:O248)</f>
        <v>0.99999999999999989</v>
      </c>
      <c r="P250" s="927">
        <f>SUM(P239:P248)</f>
        <v>1.0001</v>
      </c>
    </row>
    <row r="251" spans="1:16">
      <c r="A251" s="122"/>
      <c r="B251" s="122"/>
      <c r="C251" s="122"/>
    </row>
    <row r="252" spans="1:16">
      <c r="A252" s="122"/>
      <c r="B252" s="122"/>
      <c r="C252" s="122"/>
    </row>
    <row r="253" spans="1:16">
      <c r="A253" s="122"/>
      <c r="B253" s="122"/>
      <c r="C253" s="122"/>
    </row>
    <row r="254" spans="1:16">
      <c r="A254" s="122"/>
      <c r="B254" s="122"/>
      <c r="C254" s="122"/>
    </row>
    <row r="255" spans="1:16">
      <c r="A255" s="122"/>
      <c r="B255" s="122"/>
      <c r="C255" s="122"/>
    </row>
    <row r="256" spans="1:16">
      <c r="A256" s="122"/>
      <c r="B256" s="122"/>
      <c r="C256" s="122"/>
    </row>
    <row r="257" spans="1:3">
      <c r="A257" s="122"/>
      <c r="B257" s="122"/>
      <c r="C257" s="122"/>
    </row>
    <row r="258" spans="1:3">
      <c r="A258" s="122"/>
      <c r="B258" s="122"/>
      <c r="C258" s="122"/>
    </row>
    <row r="259" spans="1:3">
      <c r="A259" s="122"/>
      <c r="B259" s="122"/>
      <c r="C259" s="122"/>
    </row>
    <row r="260" spans="1:3">
      <c r="A260" s="122"/>
      <c r="B260" s="122"/>
      <c r="C260" s="122"/>
    </row>
    <row r="261" spans="1:3">
      <c r="A261" s="122"/>
      <c r="B261" s="122"/>
      <c r="C261" s="122"/>
    </row>
    <row r="262" spans="1:3">
      <c r="A262" s="122"/>
      <c r="B262" s="122"/>
      <c r="C262" s="122"/>
    </row>
    <row r="263" spans="1:3">
      <c r="A263" s="122"/>
      <c r="B263" s="122"/>
      <c r="C263" s="122"/>
    </row>
    <row r="264" spans="1:3">
      <c r="A264" s="122"/>
      <c r="B264" s="122"/>
      <c r="C264" s="122"/>
    </row>
    <row r="265" spans="1:3">
      <c r="A265" s="122"/>
      <c r="B265" s="122"/>
      <c r="C265" s="122"/>
    </row>
    <row r="266" spans="1:3">
      <c r="A266" s="122"/>
      <c r="B266" s="122"/>
      <c r="C266" s="122"/>
    </row>
    <row r="267" spans="1:3">
      <c r="A267" s="122"/>
      <c r="B267" s="122"/>
      <c r="C267" s="122"/>
    </row>
    <row r="268" spans="1:3">
      <c r="A268" s="122"/>
      <c r="B268" s="122"/>
      <c r="C268" s="122"/>
    </row>
    <row r="269" spans="1:3">
      <c r="A269" s="122"/>
      <c r="B269" s="122"/>
      <c r="C269" s="122"/>
    </row>
    <row r="270" spans="1:3">
      <c r="A270" s="122"/>
      <c r="B270" s="122"/>
      <c r="C270" s="122"/>
    </row>
    <row r="271" spans="1:3">
      <c r="A271" s="122"/>
      <c r="B271" s="122"/>
      <c r="C271" s="122"/>
    </row>
  </sheetData>
  <sortState ref="A7:XFD54">
    <sortCondition ref="C8:C54"/>
    <sortCondition ref="D8:D54"/>
  </sortState>
  <mergeCells count="13">
    <mergeCell ref="K238:L238"/>
    <mergeCell ref="E245:G245"/>
    <mergeCell ref="E246:G246"/>
    <mergeCell ref="E247:G247"/>
    <mergeCell ref="E248:G248"/>
    <mergeCell ref="E250:G250"/>
    <mergeCell ref="E238:G238"/>
    <mergeCell ref="E239:G239"/>
    <mergeCell ref="E240:G240"/>
    <mergeCell ref="E241:G241"/>
    <mergeCell ref="E242:G242"/>
    <mergeCell ref="E243:G243"/>
    <mergeCell ref="E244:G244"/>
  </mergeCells>
  <phoneticPr fontId="24" type="noConversion"/>
  <hyperlinks>
    <hyperlink ref="E1" r:id="rId1"/>
  </hyperlinks>
  <pageMargins left="0.3" right="0.2" top="0.51" bottom="0.53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U294"/>
  <sheetViews>
    <sheetView workbookViewId="0">
      <pane xSplit="2" ySplit="6" topLeftCell="C216" activePane="bottomRight" state="frozen"/>
      <selection pane="topRight"/>
      <selection pane="bottomLeft"/>
      <selection pane="bottomRight" activeCell="L237" sqref="L237"/>
    </sheetView>
  </sheetViews>
  <sheetFormatPr baseColWidth="10" defaultColWidth="8.83203125" defaultRowHeight="12"/>
  <cols>
    <col min="1" max="1" width="19.6640625" customWidth="1"/>
    <col min="2" max="2" width="6.33203125" customWidth="1"/>
    <col min="3" max="3" width="11" customWidth="1"/>
    <col min="4" max="4" width="17.33203125" customWidth="1"/>
    <col min="5" max="5" width="6" customWidth="1"/>
    <col min="6" max="8" width="3.6640625" customWidth="1"/>
    <col min="9" max="9" width="6.6640625" customWidth="1"/>
    <col min="10" max="10" width="5.33203125" customWidth="1"/>
    <col min="11" max="11" width="7.6640625" customWidth="1"/>
    <col min="12" max="12" width="6.5" customWidth="1"/>
    <col min="13" max="13" width="5.6640625" customWidth="1"/>
    <col min="14" max="16" width="8" customWidth="1"/>
    <col min="17" max="17" width="4.6640625" customWidth="1"/>
    <col min="18" max="18" width="12.6640625" customWidth="1"/>
    <col min="19" max="20" width="6.6640625" customWidth="1"/>
    <col min="21" max="22" width="6.33203125" customWidth="1"/>
    <col min="23" max="23" width="4.6640625" customWidth="1"/>
    <col min="24" max="29" width="5.6640625" customWidth="1"/>
    <col min="30" max="31" width="6.33203125" customWidth="1"/>
    <col min="32" max="32" width="7.33203125" customWidth="1"/>
    <col min="33" max="34" width="6.6640625" customWidth="1"/>
    <col min="35" max="36" width="5.6640625" customWidth="1"/>
    <col min="37" max="37" width="6.33203125" customWidth="1"/>
    <col min="38" max="41" width="5.33203125" customWidth="1"/>
    <col min="42" max="42" width="1.6640625" customWidth="1"/>
    <col min="43" max="54" width="6.6640625" customWidth="1"/>
    <col min="55" max="65" width="5.6640625" customWidth="1"/>
    <col min="66" max="67" width="6.6640625" customWidth="1"/>
  </cols>
  <sheetData>
    <row r="1" spans="1:67" ht="12.75" customHeight="1">
      <c r="A1" s="282" t="s">
        <v>559</v>
      </c>
      <c r="B1" s="70"/>
      <c r="C1" s="70"/>
      <c r="D1" s="250" t="s">
        <v>276</v>
      </c>
      <c r="E1" s="71" t="s">
        <v>275</v>
      </c>
      <c r="F1" s="71"/>
      <c r="G1" s="73"/>
      <c r="H1" s="71"/>
      <c r="I1" s="72"/>
      <c r="J1" s="72"/>
      <c r="K1" s="244"/>
      <c r="L1" s="198"/>
      <c r="M1" s="197"/>
      <c r="N1" s="198"/>
      <c r="O1" s="197"/>
      <c r="P1" s="199"/>
      <c r="Q1" s="199"/>
      <c r="R1" s="251"/>
      <c r="S1" s="69" t="s">
        <v>812</v>
      </c>
      <c r="T1" s="69"/>
      <c r="U1" s="285"/>
      <c r="V1" s="79"/>
      <c r="W1" s="120"/>
      <c r="X1" s="119"/>
      <c r="Y1" s="118" t="s">
        <v>327</v>
      </c>
      <c r="Z1" s="119"/>
      <c r="AA1" s="119"/>
      <c r="AB1" s="119"/>
      <c r="AC1" s="119"/>
      <c r="AD1" s="119"/>
      <c r="AE1" s="119"/>
      <c r="AF1" s="119"/>
      <c r="AG1" s="119"/>
      <c r="AH1" s="119"/>
      <c r="AI1" s="120"/>
      <c r="AJ1" s="121"/>
      <c r="AK1" s="254" t="s">
        <v>379</v>
      </c>
      <c r="AL1" s="255"/>
      <c r="AM1" s="255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1"/>
      <c r="BC1" s="301" t="s">
        <v>228</v>
      </c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1"/>
    </row>
    <row r="2" spans="1:67" ht="9.5" customHeight="1">
      <c r="A2" s="78" t="s">
        <v>606</v>
      </c>
      <c r="B2" s="2"/>
      <c r="C2" s="2"/>
      <c r="D2" s="243"/>
      <c r="E2" s="198"/>
      <c r="F2" s="198"/>
      <c r="G2" s="239"/>
      <c r="H2" s="239"/>
      <c r="I2" s="239"/>
      <c r="J2" s="244"/>
      <c r="K2" s="248" t="s">
        <v>326</v>
      </c>
      <c r="L2" s="198"/>
      <c r="M2" s="197"/>
      <c r="N2" s="198"/>
      <c r="O2" s="197"/>
      <c r="P2" s="199"/>
      <c r="Q2" s="7"/>
      <c r="R2" s="252"/>
      <c r="S2" s="139"/>
      <c r="T2" s="86"/>
      <c r="U2" s="86"/>
      <c r="V2" s="143" t="s">
        <v>582</v>
      </c>
      <c r="W2" s="143"/>
      <c r="X2" s="142" t="s">
        <v>674</v>
      </c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122"/>
      <c r="AJ2" s="123"/>
      <c r="AK2" s="256" t="s">
        <v>320</v>
      </c>
      <c r="AL2" s="257"/>
      <c r="AM2" s="257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3"/>
      <c r="BC2" s="256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3"/>
    </row>
    <row r="3" spans="1:67" ht="9.5" customHeight="1">
      <c r="A3" s="117"/>
      <c r="B3" s="238"/>
      <c r="C3" s="238"/>
      <c r="D3" s="245"/>
      <c r="E3" s="2"/>
      <c r="F3" s="2"/>
      <c r="G3" s="4"/>
      <c r="H3" s="4"/>
      <c r="I3" s="4"/>
      <c r="J3" s="246"/>
      <c r="K3" s="249" t="s">
        <v>711</v>
      </c>
      <c r="L3" s="3"/>
      <c r="M3" s="3"/>
      <c r="N3" s="3"/>
      <c r="O3" s="3"/>
      <c r="P3" s="3"/>
      <c r="Q3" s="1"/>
      <c r="R3" s="252"/>
      <c r="S3" s="139"/>
      <c r="T3" s="86"/>
      <c r="U3" s="86"/>
      <c r="V3" s="143"/>
      <c r="W3" s="143"/>
      <c r="X3" s="142" t="s">
        <v>583</v>
      </c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86"/>
      <c r="AJ3" s="141"/>
      <c r="AK3" s="117" t="s">
        <v>383</v>
      </c>
      <c r="AL3" s="258"/>
      <c r="AM3" s="258"/>
      <c r="AN3" s="122"/>
      <c r="AO3" s="122"/>
      <c r="AP3" s="122"/>
      <c r="AQ3" s="122"/>
      <c r="AR3" s="259"/>
      <c r="AS3" s="122"/>
      <c r="AT3" s="122"/>
      <c r="AU3" s="122"/>
      <c r="AV3" s="122"/>
      <c r="AW3" s="122"/>
      <c r="AX3" s="122"/>
      <c r="AY3" s="122"/>
      <c r="AZ3" s="122"/>
      <c r="BA3" s="122"/>
      <c r="BB3" s="123"/>
      <c r="BC3" s="30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3"/>
    </row>
    <row r="4" spans="1:67">
      <c r="A4" s="116" t="s">
        <v>369</v>
      </c>
      <c r="B4" s="3"/>
      <c r="C4" s="3"/>
      <c r="D4" s="247"/>
      <c r="E4" s="105"/>
      <c r="F4" s="105"/>
      <c r="G4" s="3"/>
      <c r="H4" s="3"/>
      <c r="I4" s="3"/>
      <c r="J4" s="1"/>
      <c r="K4" s="87" t="s">
        <v>763</v>
      </c>
      <c r="L4" s="53"/>
      <c r="M4" s="53"/>
      <c r="N4" s="53"/>
      <c r="O4" s="53"/>
      <c r="P4" s="54"/>
      <c r="Q4" s="19"/>
      <c r="R4" s="28"/>
      <c r="S4" s="207" t="s">
        <v>581</v>
      </c>
      <c r="T4" s="207"/>
      <c r="U4" s="286"/>
      <c r="V4" s="30"/>
      <c r="W4" s="30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30"/>
      <c r="AJ4" s="36"/>
      <c r="AK4" s="117" t="s">
        <v>322</v>
      </c>
      <c r="AL4" s="258"/>
      <c r="AM4" s="258"/>
      <c r="AN4" s="122"/>
      <c r="AO4" s="122"/>
      <c r="AP4" s="260" t="s">
        <v>205</v>
      </c>
      <c r="AQ4" s="122"/>
      <c r="AR4" s="260"/>
      <c r="AS4" s="122"/>
      <c r="AT4" s="122"/>
      <c r="AU4" s="122"/>
      <c r="AV4" s="122"/>
      <c r="AW4" s="122"/>
      <c r="AX4" s="122"/>
      <c r="AY4" s="122"/>
      <c r="AZ4" s="122"/>
      <c r="BA4" s="122"/>
      <c r="BB4" s="123"/>
      <c r="BC4" s="37">
        <v>2010</v>
      </c>
      <c r="BD4" s="114">
        <v>2009</v>
      </c>
      <c r="BE4" s="114">
        <v>2008</v>
      </c>
      <c r="BF4" s="114">
        <v>2007</v>
      </c>
      <c r="BG4" s="114">
        <v>2006</v>
      </c>
      <c r="BH4" s="114">
        <v>2005</v>
      </c>
      <c r="BI4" s="114">
        <v>2004</v>
      </c>
      <c r="BJ4" s="114">
        <v>2003</v>
      </c>
      <c r="BK4" s="114">
        <v>2002</v>
      </c>
      <c r="BL4" s="114">
        <v>2001</v>
      </c>
      <c r="BM4" s="38">
        <v>2000</v>
      </c>
      <c r="BN4" s="113" t="s">
        <v>312</v>
      </c>
      <c r="BO4" s="55"/>
    </row>
    <row r="5" spans="1:67">
      <c r="A5" s="10"/>
      <c r="B5" s="6"/>
      <c r="C5" s="5"/>
      <c r="D5" s="20"/>
      <c r="E5" s="240" t="s">
        <v>716</v>
      </c>
      <c r="F5" s="240"/>
      <c r="G5" s="241" t="s">
        <v>718</v>
      </c>
      <c r="H5" s="242"/>
      <c r="I5" s="297">
        <v>40753</v>
      </c>
      <c r="J5" s="38"/>
      <c r="K5" s="29" t="s">
        <v>661</v>
      </c>
      <c r="L5" s="36"/>
      <c r="M5" s="55" t="s">
        <v>608</v>
      </c>
      <c r="N5" s="5"/>
      <c r="O5" s="12" t="s">
        <v>607</v>
      </c>
      <c r="P5" s="28"/>
      <c r="Q5" s="28" t="s">
        <v>242</v>
      </c>
      <c r="R5" s="278" t="s">
        <v>415</v>
      </c>
      <c r="S5" s="291" t="s">
        <v>712</v>
      </c>
      <c r="T5" s="37" t="s">
        <v>808</v>
      </c>
      <c r="U5" s="55" t="s">
        <v>250</v>
      </c>
      <c r="V5" s="114" t="s">
        <v>807</v>
      </c>
      <c r="W5" s="113" t="s">
        <v>186</v>
      </c>
      <c r="X5" s="135" t="s">
        <v>807</v>
      </c>
      <c r="Y5" s="127" t="s">
        <v>785</v>
      </c>
      <c r="Z5" s="128" t="s">
        <v>807</v>
      </c>
      <c r="AA5" s="144" t="s">
        <v>673</v>
      </c>
      <c r="AB5" s="127" t="s">
        <v>810</v>
      </c>
      <c r="AC5" s="128" t="s">
        <v>811</v>
      </c>
      <c r="AD5" s="52" t="s">
        <v>194</v>
      </c>
      <c r="AE5" s="38" t="s">
        <v>385</v>
      </c>
      <c r="AF5" s="135" t="s">
        <v>642</v>
      </c>
      <c r="AG5" s="129" t="s">
        <v>813</v>
      </c>
      <c r="AH5" s="129" t="s">
        <v>813</v>
      </c>
      <c r="AI5" s="74" t="s">
        <v>384</v>
      </c>
      <c r="AJ5" s="52" t="s">
        <v>384</v>
      </c>
      <c r="AK5" s="261" t="s">
        <v>434</v>
      </c>
      <c r="AL5" s="224"/>
      <c r="AM5" s="224" t="s">
        <v>321</v>
      </c>
      <c r="AN5" s="224"/>
      <c r="AO5" s="225"/>
      <c r="AP5" s="262"/>
      <c r="AQ5" s="263" t="s">
        <v>337</v>
      </c>
      <c r="AR5" s="263"/>
      <c r="AS5" s="264"/>
      <c r="AT5" s="264"/>
      <c r="AU5" s="264"/>
      <c r="AV5" s="264"/>
      <c r="AW5" s="264"/>
      <c r="AX5" s="264"/>
      <c r="AY5" s="264"/>
      <c r="AZ5" s="264"/>
      <c r="BA5" s="264"/>
      <c r="BB5" s="265"/>
      <c r="BC5" s="39" t="s">
        <v>227</v>
      </c>
      <c r="BD5" s="12" t="s">
        <v>227</v>
      </c>
      <c r="BE5" s="12" t="s">
        <v>227</v>
      </c>
      <c r="BF5" s="12" t="s">
        <v>227</v>
      </c>
      <c r="BG5" s="12" t="s">
        <v>227</v>
      </c>
      <c r="BH5" s="12" t="s">
        <v>227</v>
      </c>
      <c r="BI5" s="12" t="s">
        <v>227</v>
      </c>
      <c r="BJ5" s="12" t="s">
        <v>227</v>
      </c>
      <c r="BK5" s="12" t="s">
        <v>227</v>
      </c>
      <c r="BL5" s="12" t="s">
        <v>227</v>
      </c>
      <c r="BM5" s="40" t="s">
        <v>227</v>
      </c>
      <c r="BN5" s="311" t="s">
        <v>313</v>
      </c>
      <c r="BO5" s="313" t="s">
        <v>315</v>
      </c>
    </row>
    <row r="6" spans="1:67" ht="12.75" customHeight="1">
      <c r="A6" s="29" t="s">
        <v>593</v>
      </c>
      <c r="B6" s="42" t="s">
        <v>594</v>
      </c>
      <c r="C6" s="42" t="s">
        <v>150</v>
      </c>
      <c r="D6" s="41" t="s">
        <v>766</v>
      </c>
      <c r="E6" s="98" t="s">
        <v>443</v>
      </c>
      <c r="F6" s="9" t="s">
        <v>444</v>
      </c>
      <c r="G6" s="8" t="s">
        <v>714</v>
      </c>
      <c r="H6" s="65" t="s">
        <v>715</v>
      </c>
      <c r="I6" s="41" t="s">
        <v>764</v>
      </c>
      <c r="J6" s="43" t="s">
        <v>765</v>
      </c>
      <c r="K6" s="41" t="s">
        <v>595</v>
      </c>
      <c r="L6" s="57" t="s">
        <v>596</v>
      </c>
      <c r="M6" s="56" t="s">
        <v>609</v>
      </c>
      <c r="N6" s="49" t="s">
        <v>597</v>
      </c>
      <c r="O6" s="57" t="s">
        <v>598</v>
      </c>
      <c r="P6" s="50" t="s">
        <v>599</v>
      </c>
      <c r="Q6" s="58" t="s">
        <v>243</v>
      </c>
      <c r="R6" s="36" t="s">
        <v>663</v>
      </c>
      <c r="S6" s="292" t="s">
        <v>713</v>
      </c>
      <c r="T6" s="66" t="s">
        <v>752</v>
      </c>
      <c r="U6" s="56" t="s">
        <v>249</v>
      </c>
      <c r="V6" s="42" t="s">
        <v>561</v>
      </c>
      <c r="W6" s="56" t="s">
        <v>187</v>
      </c>
      <c r="X6" s="136" t="s">
        <v>560</v>
      </c>
      <c r="Y6" s="130" t="s">
        <v>809</v>
      </c>
      <c r="Z6" s="154" t="s">
        <v>671</v>
      </c>
      <c r="AA6" s="155" t="s">
        <v>672</v>
      </c>
      <c r="AB6" s="130" t="s">
        <v>560</v>
      </c>
      <c r="AC6" s="126" t="s">
        <v>560</v>
      </c>
      <c r="AD6" s="43" t="s">
        <v>584</v>
      </c>
      <c r="AE6" s="43" t="s">
        <v>584</v>
      </c>
      <c r="AF6" s="268" t="s">
        <v>643</v>
      </c>
      <c r="AG6" s="126" t="s">
        <v>639</v>
      </c>
      <c r="AH6" s="126" t="s">
        <v>814</v>
      </c>
      <c r="AI6" s="41" t="s">
        <v>639</v>
      </c>
      <c r="AJ6" s="43" t="s">
        <v>814</v>
      </c>
      <c r="AK6" s="223" t="s">
        <v>377</v>
      </c>
      <c r="AL6" s="223" t="s">
        <v>432</v>
      </c>
      <c r="AM6" s="223" t="s">
        <v>433</v>
      </c>
      <c r="AN6" s="223" t="s">
        <v>616</v>
      </c>
      <c r="AO6" s="223" t="s">
        <v>615</v>
      </c>
      <c r="AP6" s="253" t="s">
        <v>817</v>
      </c>
      <c r="AQ6" s="223">
        <v>2010</v>
      </c>
      <c r="AR6" s="42">
        <v>2009</v>
      </c>
      <c r="AS6" s="42">
        <v>2008</v>
      </c>
      <c r="AT6" s="42">
        <v>2007</v>
      </c>
      <c r="AU6" s="42">
        <v>2006</v>
      </c>
      <c r="AV6" s="42">
        <v>2005</v>
      </c>
      <c r="AW6" s="42">
        <v>2004</v>
      </c>
      <c r="AX6" s="42">
        <v>2003</v>
      </c>
      <c r="AY6" s="42">
        <v>2002</v>
      </c>
      <c r="AZ6" s="42">
        <v>2001</v>
      </c>
      <c r="BA6" s="42">
        <v>2000</v>
      </c>
      <c r="BB6" s="43">
        <v>1999</v>
      </c>
      <c r="BC6" s="41">
        <v>2009</v>
      </c>
      <c r="BD6" s="42">
        <v>2008</v>
      </c>
      <c r="BE6" s="42">
        <v>2007</v>
      </c>
      <c r="BF6" s="42">
        <v>2006</v>
      </c>
      <c r="BG6" s="42">
        <v>2005</v>
      </c>
      <c r="BH6" s="42">
        <v>2004</v>
      </c>
      <c r="BI6" s="42">
        <v>2003</v>
      </c>
      <c r="BJ6" s="42">
        <v>2002</v>
      </c>
      <c r="BK6" s="42">
        <v>2001</v>
      </c>
      <c r="BL6" s="42">
        <v>2000</v>
      </c>
      <c r="BM6" s="43">
        <v>1999</v>
      </c>
      <c r="BN6" s="292" t="s">
        <v>314</v>
      </c>
      <c r="BO6" s="292" t="s">
        <v>316</v>
      </c>
    </row>
    <row r="7" spans="1:67">
      <c r="A7" s="10" t="s">
        <v>680</v>
      </c>
      <c r="B7" s="11" t="s">
        <v>681</v>
      </c>
      <c r="C7" s="19" t="s">
        <v>102</v>
      </c>
      <c r="D7" s="19" t="s">
        <v>613</v>
      </c>
      <c r="E7" s="100">
        <v>18</v>
      </c>
      <c r="F7" s="103">
        <v>134</v>
      </c>
      <c r="G7" s="39" t="s">
        <v>717</v>
      </c>
      <c r="H7" s="40" t="s">
        <v>717</v>
      </c>
      <c r="I7" s="279">
        <v>11.2</v>
      </c>
      <c r="J7" s="213">
        <v>3.9285714285714293</v>
      </c>
      <c r="K7" s="343">
        <v>0.105</v>
      </c>
      <c r="L7" s="409">
        <v>0.11</v>
      </c>
      <c r="M7" s="213">
        <v>4.7619047619047672</v>
      </c>
      <c r="N7" s="327">
        <v>40420</v>
      </c>
      <c r="O7" s="324">
        <v>40422</v>
      </c>
      <c r="P7" s="325">
        <v>40436</v>
      </c>
      <c r="Q7" s="18" t="s">
        <v>8</v>
      </c>
      <c r="R7" s="937" t="s">
        <v>770</v>
      </c>
      <c r="S7" s="211">
        <v>0.44</v>
      </c>
      <c r="T7" s="222">
        <v>26.035502958579876</v>
      </c>
      <c r="U7" s="332">
        <v>-48.800065746261801</v>
      </c>
      <c r="V7" s="47">
        <v>6.6272189349112418</v>
      </c>
      <c r="W7" s="333">
        <v>12</v>
      </c>
      <c r="X7" s="137">
        <v>1.69</v>
      </c>
      <c r="Y7" s="131" t="s">
        <v>762</v>
      </c>
      <c r="Z7" s="353">
        <v>1.1000000000000001</v>
      </c>
      <c r="AA7" s="132">
        <v>0.89</v>
      </c>
      <c r="AB7" s="131" t="s">
        <v>762</v>
      </c>
      <c r="AC7" s="353">
        <v>1.8</v>
      </c>
      <c r="AD7" s="335" t="s">
        <v>664</v>
      </c>
      <c r="AE7" s="335" t="s">
        <v>664</v>
      </c>
      <c r="AF7" s="354">
        <v>37</v>
      </c>
      <c r="AG7" s="353">
        <v>10.95</v>
      </c>
      <c r="AH7" s="353">
        <v>15</v>
      </c>
      <c r="AI7" s="355">
        <v>2.2831050228310499</v>
      </c>
      <c r="AJ7" s="356">
        <v>-25.333333333333332</v>
      </c>
      <c r="AK7" s="357">
        <v>0.72394832840482404</v>
      </c>
      <c r="AL7" s="339">
        <v>2.3809523809523725</v>
      </c>
      <c r="AM7" s="438">
        <v>7.1026304014222053</v>
      </c>
      <c r="AN7" s="438">
        <v>7.1812886733651604</v>
      </c>
      <c r="AO7" s="335">
        <v>9.9196149664281901</v>
      </c>
      <c r="AP7" s="341"/>
      <c r="AQ7" s="409">
        <v>0.43</v>
      </c>
      <c r="AR7" s="343">
        <v>0.42</v>
      </c>
      <c r="AS7" s="343">
        <v>0.40500000000000003</v>
      </c>
      <c r="AT7" s="343">
        <v>0.35</v>
      </c>
      <c r="AU7" s="343">
        <v>0.32100000000000001</v>
      </c>
      <c r="AV7" s="343">
        <v>0.30399999999999999</v>
      </c>
      <c r="AW7" s="343">
        <v>0.28299999999999997</v>
      </c>
      <c r="AX7" s="343">
        <v>0.23799999999999999</v>
      </c>
      <c r="AY7" s="343">
        <v>0.20399999999999999</v>
      </c>
      <c r="AZ7" s="343">
        <v>0.188</v>
      </c>
      <c r="BA7" s="343">
        <v>0.16700000000000001</v>
      </c>
      <c r="BB7" s="397">
        <v>0.13800000000000001</v>
      </c>
      <c r="BC7" s="346">
        <v>2.3809523809523725</v>
      </c>
      <c r="BD7" s="347">
        <v>3.7037037037036984</v>
      </c>
      <c r="BE7" s="347">
        <v>15.71428571428573</v>
      </c>
      <c r="BF7" s="347">
        <v>9.034267912772572</v>
      </c>
      <c r="BG7" s="347">
        <v>5.5921052631578965</v>
      </c>
      <c r="BH7" s="347">
        <v>7.4204946996466505</v>
      </c>
      <c r="BI7" s="347">
        <v>18.907563025210084</v>
      </c>
      <c r="BJ7" s="347">
        <v>16.666666666666671</v>
      </c>
      <c r="BK7" s="347">
        <v>8.5106382978723296</v>
      </c>
      <c r="BL7" s="347">
        <v>12.5748502994012</v>
      </c>
      <c r="BM7" s="348">
        <v>21.014492753623188</v>
      </c>
      <c r="BN7" s="349">
        <v>11.047274610662949</v>
      </c>
      <c r="BO7" s="350">
        <v>6.0246004636384853</v>
      </c>
    </row>
    <row r="8" spans="1:67">
      <c r="A8" s="20" t="s">
        <v>30</v>
      </c>
      <c r="B8" s="21" t="s">
        <v>31</v>
      </c>
      <c r="C8" s="28" t="s">
        <v>102</v>
      </c>
      <c r="D8" s="28" t="s">
        <v>613</v>
      </c>
      <c r="E8" s="101">
        <v>10</v>
      </c>
      <c r="F8" s="104">
        <v>231</v>
      </c>
      <c r="G8" s="39" t="s">
        <v>717</v>
      </c>
      <c r="H8" s="40" t="s">
        <v>717</v>
      </c>
      <c r="I8" s="159">
        <v>16</v>
      </c>
      <c r="J8" s="214">
        <v>4.75</v>
      </c>
      <c r="K8" s="448">
        <v>0.180952380952381</v>
      </c>
      <c r="L8" s="402">
        <v>0.19</v>
      </c>
      <c r="M8" s="214">
        <v>5.0000000000000044</v>
      </c>
      <c r="N8" s="25">
        <v>40595</v>
      </c>
      <c r="O8" s="26">
        <v>40597</v>
      </c>
      <c r="P8" s="27">
        <v>40608</v>
      </c>
      <c r="Q8" s="27" t="s">
        <v>772</v>
      </c>
      <c r="R8" s="180" t="s">
        <v>215</v>
      </c>
      <c r="S8" s="211">
        <v>0.76</v>
      </c>
      <c r="T8" s="221">
        <v>107.04225352112681</v>
      </c>
      <c r="U8" s="332">
        <v>-12.18172127485496</v>
      </c>
      <c r="V8" s="47">
        <v>22.535211267605639</v>
      </c>
      <c r="W8" s="333">
        <v>12</v>
      </c>
      <c r="X8" s="137">
        <v>0.71</v>
      </c>
      <c r="Y8" s="131" t="s">
        <v>762</v>
      </c>
      <c r="Z8" s="124">
        <v>1.98</v>
      </c>
      <c r="AA8" s="132">
        <v>0.77</v>
      </c>
      <c r="AB8" s="131" t="s">
        <v>762</v>
      </c>
      <c r="AC8" s="353" t="s">
        <v>762</v>
      </c>
      <c r="AD8" s="335" t="s">
        <v>664</v>
      </c>
      <c r="AE8" s="335" t="s">
        <v>664</v>
      </c>
      <c r="AF8" s="205">
        <v>42</v>
      </c>
      <c r="AG8" s="124">
        <v>14.01</v>
      </c>
      <c r="AH8" s="124">
        <v>18.989999999999998</v>
      </c>
      <c r="AI8" s="355">
        <v>14.204139900071379</v>
      </c>
      <c r="AJ8" s="356">
        <v>-15.745129015271189</v>
      </c>
      <c r="AK8" s="357">
        <v>1.053415634209909</v>
      </c>
      <c r="AL8" s="339">
        <v>5.0013815971262643</v>
      </c>
      <c r="AM8" s="438">
        <v>5.0019499408429979</v>
      </c>
      <c r="AN8" s="438">
        <v>7.3618225132610959</v>
      </c>
      <c r="AO8" s="335">
        <v>6.9885259665646293</v>
      </c>
      <c r="AP8" s="358"/>
      <c r="AQ8" s="402">
        <v>0.72380952380952401</v>
      </c>
      <c r="AR8" s="427">
        <v>0.68933333333333302</v>
      </c>
      <c r="AS8" s="427">
        <v>0.65649523809523802</v>
      </c>
      <c r="AT8" s="427">
        <v>0.62521904761904701</v>
      </c>
      <c r="AU8" s="427">
        <v>0.54845714285714298</v>
      </c>
      <c r="AV8" s="427">
        <v>0.50742857142857101</v>
      </c>
      <c r="AW8" s="427">
        <v>0.48327619047619003</v>
      </c>
      <c r="AX8" s="427">
        <v>0.44670476190476199</v>
      </c>
      <c r="AY8" s="427">
        <v>0.39319047619047598</v>
      </c>
      <c r="AZ8" s="442">
        <v>0.36834285714285703</v>
      </c>
      <c r="BA8" s="442">
        <v>0.36834285714285703</v>
      </c>
      <c r="BB8" s="362">
        <v>0.36834285714285703</v>
      </c>
      <c r="BC8" s="363">
        <v>5.0013815971262643</v>
      </c>
      <c r="BD8" s="445">
        <v>5.0020309870597117</v>
      </c>
      <c r="BE8" s="445">
        <v>5.002437241043145</v>
      </c>
      <c r="BF8" s="445">
        <v>13.99597138292701</v>
      </c>
      <c r="BG8" s="445">
        <v>8.0855855855855658</v>
      </c>
      <c r="BH8" s="445">
        <v>4.9976351883966661</v>
      </c>
      <c r="BI8" s="445">
        <v>8.1869350162033108</v>
      </c>
      <c r="BJ8" s="445">
        <v>13.610270073876718</v>
      </c>
      <c r="BK8" s="445">
        <v>6.7457855000516922</v>
      </c>
      <c r="BL8" s="445">
        <v>0</v>
      </c>
      <c r="BM8" s="365">
        <v>0</v>
      </c>
      <c r="BN8" s="349">
        <v>6.4207302338427352</v>
      </c>
      <c r="BO8" s="349">
        <v>4.3231534290113576</v>
      </c>
    </row>
    <row r="9" spans="1:67">
      <c r="A9" s="76" t="s">
        <v>399</v>
      </c>
      <c r="B9" s="21" t="s">
        <v>400</v>
      </c>
      <c r="C9" s="28" t="s">
        <v>104</v>
      </c>
      <c r="D9" s="28" t="s">
        <v>397</v>
      </c>
      <c r="E9" s="101">
        <v>13</v>
      </c>
      <c r="F9" s="104">
        <v>197</v>
      </c>
      <c r="G9" s="39" t="s">
        <v>717</v>
      </c>
      <c r="H9" s="40" t="s">
        <v>717</v>
      </c>
      <c r="I9" s="159">
        <v>15.28</v>
      </c>
      <c r="J9" s="214">
        <v>2.8795811518324612</v>
      </c>
      <c r="K9" s="427">
        <v>0.1</v>
      </c>
      <c r="L9" s="402">
        <v>0.11</v>
      </c>
      <c r="M9" s="214">
        <v>9.9999999999999876</v>
      </c>
      <c r="N9" s="25">
        <v>40679</v>
      </c>
      <c r="O9" s="26">
        <v>40681</v>
      </c>
      <c r="P9" s="27">
        <v>40697</v>
      </c>
      <c r="Q9" s="27" t="s">
        <v>431</v>
      </c>
      <c r="R9" s="21"/>
      <c r="S9" s="211">
        <v>0.44</v>
      </c>
      <c r="T9" s="221">
        <v>32.116788321167881</v>
      </c>
      <c r="U9" s="332">
        <v>-3.9789155351779848</v>
      </c>
      <c r="V9" s="47">
        <v>11.153284671532841</v>
      </c>
      <c r="W9" s="333">
        <v>10</v>
      </c>
      <c r="X9" s="137">
        <v>1.37</v>
      </c>
      <c r="Y9" s="131" t="s">
        <v>762</v>
      </c>
      <c r="Z9" s="353">
        <v>0.81</v>
      </c>
      <c r="AA9" s="132">
        <v>1.86</v>
      </c>
      <c r="AB9" s="131">
        <v>1.4</v>
      </c>
      <c r="AC9" s="353">
        <v>1.48</v>
      </c>
      <c r="AD9" s="335" t="s">
        <v>664</v>
      </c>
      <c r="AE9" s="335" t="s">
        <v>664</v>
      </c>
      <c r="AF9" s="205">
        <v>43</v>
      </c>
      <c r="AG9" s="353">
        <v>13.31</v>
      </c>
      <c r="AH9" s="353">
        <v>17.25</v>
      </c>
      <c r="AI9" s="355">
        <v>14.800901577761071</v>
      </c>
      <c r="AJ9" s="356">
        <v>-11.42028985507247</v>
      </c>
      <c r="AK9" s="357">
        <v>1.4059582904768837</v>
      </c>
      <c r="AL9" s="339">
        <v>8.1081081081081123</v>
      </c>
      <c r="AM9" s="437">
        <v>7.7217345015941907</v>
      </c>
      <c r="AN9" s="437">
        <v>18.664882623542329</v>
      </c>
      <c r="AO9" s="335">
        <v>13.275559275098713</v>
      </c>
      <c r="AP9" s="358"/>
      <c r="AQ9" s="441">
        <v>0.4</v>
      </c>
      <c r="AR9" s="427">
        <v>0.37</v>
      </c>
      <c r="AS9" s="428">
        <v>0.35</v>
      </c>
      <c r="AT9" s="428">
        <v>0.32</v>
      </c>
      <c r="AU9" s="428">
        <v>0.21</v>
      </c>
      <c r="AV9" s="428">
        <v>0.17</v>
      </c>
      <c r="AW9" s="428">
        <v>0.15</v>
      </c>
      <c r="AX9" s="444">
        <v>0.14000000000000001</v>
      </c>
      <c r="AY9" s="428">
        <v>0.125</v>
      </c>
      <c r="AZ9" s="444">
        <v>0.12</v>
      </c>
      <c r="BA9" s="428">
        <v>0.115</v>
      </c>
      <c r="BB9" s="362">
        <v>0.1</v>
      </c>
      <c r="BC9" s="363">
        <v>8.1081081081081123</v>
      </c>
      <c r="BD9" s="364">
        <v>5.7142857142857153</v>
      </c>
      <c r="BE9" s="364">
        <v>9.3750000000000018</v>
      </c>
      <c r="BF9" s="364">
        <v>52.380952380952394</v>
      </c>
      <c r="BG9" s="364">
        <v>23.52941176470587</v>
      </c>
      <c r="BH9" s="364">
        <v>13.33333333333335</v>
      </c>
      <c r="BI9" s="364">
        <v>7.1428571428571397</v>
      </c>
      <c r="BJ9" s="364">
        <v>12.000000000000011</v>
      </c>
      <c r="BK9" s="364">
        <v>4.1666666666666741</v>
      </c>
      <c r="BL9" s="364">
        <v>4.347826086956518</v>
      </c>
      <c r="BM9" s="365">
        <v>14.999999999999993</v>
      </c>
      <c r="BN9" s="349">
        <v>14.099858290715069</v>
      </c>
      <c r="BO9" s="349">
        <v>13.248942806468479</v>
      </c>
    </row>
    <row r="10" spans="1:67">
      <c r="A10" s="20" t="s">
        <v>727</v>
      </c>
      <c r="B10" s="21" t="s">
        <v>728</v>
      </c>
      <c r="C10" s="28" t="s">
        <v>102</v>
      </c>
      <c r="D10" s="28" t="s">
        <v>613</v>
      </c>
      <c r="E10" s="101">
        <v>10</v>
      </c>
      <c r="F10" s="104">
        <v>226</v>
      </c>
      <c r="G10" s="39" t="s">
        <v>660</v>
      </c>
      <c r="H10" s="40" t="s">
        <v>660</v>
      </c>
      <c r="I10" s="124">
        <v>17.03</v>
      </c>
      <c r="J10" s="214">
        <v>4.4627128596594234</v>
      </c>
      <c r="K10" s="425">
        <v>0.18</v>
      </c>
      <c r="L10" s="385">
        <v>0.19</v>
      </c>
      <c r="M10" s="214">
        <v>5.5555555555555562</v>
      </c>
      <c r="N10" s="326">
        <v>40435</v>
      </c>
      <c r="O10" s="320">
        <v>40437</v>
      </c>
      <c r="P10" s="321">
        <v>40451</v>
      </c>
      <c r="Q10" s="27" t="s">
        <v>244</v>
      </c>
      <c r="R10" s="21"/>
      <c r="S10" s="211">
        <v>0.76</v>
      </c>
      <c r="T10" s="221">
        <v>56.296296296296291</v>
      </c>
      <c r="U10" s="332">
        <v>-25.87542462248355</v>
      </c>
      <c r="V10" s="47">
        <v>12.614814814814819</v>
      </c>
      <c r="W10" s="333">
        <v>12</v>
      </c>
      <c r="X10" s="137">
        <v>1.35</v>
      </c>
      <c r="Y10" s="131" t="s">
        <v>717</v>
      </c>
      <c r="Z10" s="353">
        <v>2.59</v>
      </c>
      <c r="AA10" s="132">
        <v>0.98</v>
      </c>
      <c r="AB10" s="131" t="s">
        <v>717</v>
      </c>
      <c r="AC10" s="353" t="s">
        <v>717</v>
      </c>
      <c r="AD10" s="335" t="s">
        <v>664</v>
      </c>
      <c r="AE10" s="335" t="s">
        <v>664</v>
      </c>
      <c r="AF10" s="205">
        <v>47</v>
      </c>
      <c r="AG10" s="353">
        <v>14.5</v>
      </c>
      <c r="AH10" s="353">
        <v>18.82</v>
      </c>
      <c r="AI10" s="355">
        <v>17.448275862068979</v>
      </c>
      <c r="AJ10" s="356">
        <v>-9.5111583421891552</v>
      </c>
      <c r="AK10" s="357">
        <v>0.78838072907588097</v>
      </c>
      <c r="AL10" s="339">
        <v>2.7777777777777901</v>
      </c>
      <c r="AM10" s="438">
        <v>2.8586773986917446</v>
      </c>
      <c r="AN10" s="438">
        <v>5.5963884197409941</v>
      </c>
      <c r="AO10" s="335">
        <v>7.098586017317964</v>
      </c>
      <c r="AP10" s="358"/>
      <c r="AQ10" s="402">
        <v>0.74</v>
      </c>
      <c r="AR10" s="442">
        <v>0.72</v>
      </c>
      <c r="AS10" s="427">
        <v>0.71</v>
      </c>
      <c r="AT10" s="442">
        <v>0.68</v>
      </c>
      <c r="AU10" s="427">
        <v>0.64910000000000001</v>
      </c>
      <c r="AV10" s="427">
        <v>0.56362000000000001</v>
      </c>
      <c r="AW10" s="442">
        <v>0.54544000000000004</v>
      </c>
      <c r="AX10" s="427">
        <v>0.50907999999999998</v>
      </c>
      <c r="AY10" s="442">
        <v>0.47271999999999997</v>
      </c>
      <c r="AZ10" s="427">
        <v>0.43636000000000003</v>
      </c>
      <c r="BA10" s="427">
        <v>0.37273000000000001</v>
      </c>
      <c r="BB10" s="362">
        <v>0.50090999999999997</v>
      </c>
      <c r="BC10" s="363">
        <v>2.7777777777777901</v>
      </c>
      <c r="BD10" s="445">
        <v>1.40845070422535</v>
      </c>
      <c r="BE10" s="445">
        <v>4.411764705882339</v>
      </c>
      <c r="BF10" s="445">
        <v>4.7604375288861505</v>
      </c>
      <c r="BG10" s="445">
        <v>15.16624676200278</v>
      </c>
      <c r="BH10" s="445">
        <v>3.3330888823701827</v>
      </c>
      <c r="BI10" s="445">
        <v>7.1422959063408555</v>
      </c>
      <c r="BJ10" s="445">
        <v>7.6916567947199264</v>
      </c>
      <c r="BK10" s="445">
        <v>8.3325694380786306</v>
      </c>
      <c r="BL10" s="445">
        <v>17.071338502401208</v>
      </c>
      <c r="BM10" s="365">
        <v>0</v>
      </c>
      <c r="BN10" s="349">
        <v>6.5541479093350166</v>
      </c>
      <c r="BO10" s="349">
        <v>5.1474673575970709</v>
      </c>
    </row>
    <row r="11" spans="1:67">
      <c r="A11" s="29" t="s">
        <v>185</v>
      </c>
      <c r="B11" s="31" t="s">
        <v>719</v>
      </c>
      <c r="C11" s="36" t="s">
        <v>102</v>
      </c>
      <c r="D11" s="36" t="s">
        <v>613</v>
      </c>
      <c r="E11" s="102">
        <v>22</v>
      </c>
      <c r="F11" s="104">
        <v>109</v>
      </c>
      <c r="G11" s="39" t="s">
        <v>660</v>
      </c>
      <c r="H11" s="40" t="s">
        <v>660</v>
      </c>
      <c r="I11" s="125">
        <v>14.98</v>
      </c>
      <c r="J11" s="215">
        <v>5.0734312416555403</v>
      </c>
      <c r="K11" s="421">
        <v>0.18</v>
      </c>
      <c r="L11" s="406">
        <v>0.19</v>
      </c>
      <c r="M11" s="215">
        <v>5.5555555555555562</v>
      </c>
      <c r="N11" s="274">
        <v>40028</v>
      </c>
      <c r="O11" s="209">
        <v>40030</v>
      </c>
      <c r="P11" s="210">
        <v>40044</v>
      </c>
      <c r="Q11" s="35" t="s">
        <v>446</v>
      </c>
      <c r="R11" s="31"/>
      <c r="S11" s="171">
        <v>0.76</v>
      </c>
      <c r="T11" s="221">
        <v>50.666666666666657</v>
      </c>
      <c r="U11" s="332">
        <v>-33.377792602477371</v>
      </c>
      <c r="V11" s="47">
        <v>9.9866666666666681</v>
      </c>
      <c r="W11" s="369">
        <v>9</v>
      </c>
      <c r="X11" s="137">
        <v>1.5</v>
      </c>
      <c r="Y11" s="131" t="s">
        <v>762</v>
      </c>
      <c r="Z11" s="353">
        <v>2.86</v>
      </c>
      <c r="AA11" s="132">
        <v>1</v>
      </c>
      <c r="AB11" s="131" t="s">
        <v>762</v>
      </c>
      <c r="AC11" s="353" t="s">
        <v>762</v>
      </c>
      <c r="AD11" s="335" t="s">
        <v>664</v>
      </c>
      <c r="AE11" s="335" t="s">
        <v>664</v>
      </c>
      <c r="AF11" s="205">
        <v>56</v>
      </c>
      <c r="AG11" s="353">
        <v>14</v>
      </c>
      <c r="AH11" s="353">
        <v>15.85</v>
      </c>
      <c r="AI11" s="355">
        <v>7.0000000000000044</v>
      </c>
      <c r="AJ11" s="356">
        <v>-5.4889589905362728</v>
      </c>
      <c r="AK11" s="374">
        <v>0.41228293645760899</v>
      </c>
      <c r="AL11" s="339">
        <v>2.7027027027026977</v>
      </c>
      <c r="AM11" s="438">
        <v>3.7771070432953695</v>
      </c>
      <c r="AN11" s="438">
        <v>4.4952986304677589</v>
      </c>
      <c r="AO11" s="335">
        <v>10.903431194829393</v>
      </c>
      <c r="AP11" s="375"/>
      <c r="AQ11" s="938">
        <v>0.76</v>
      </c>
      <c r="AR11" s="378">
        <v>0.74</v>
      </c>
      <c r="AS11" s="378">
        <v>0.7</v>
      </c>
      <c r="AT11" s="377">
        <v>0.68</v>
      </c>
      <c r="AU11" s="378">
        <v>0.65</v>
      </c>
      <c r="AV11" s="378">
        <v>0.61</v>
      </c>
      <c r="AW11" s="378">
        <v>0.51</v>
      </c>
      <c r="AX11" s="378">
        <v>0.42</v>
      </c>
      <c r="AY11" s="378">
        <v>0.34200000000000003</v>
      </c>
      <c r="AZ11" s="378">
        <v>0.29399999999999998</v>
      </c>
      <c r="BA11" s="378">
        <v>0.27</v>
      </c>
      <c r="BB11" s="398">
        <v>0.22800000000000001</v>
      </c>
      <c r="BC11" s="363">
        <v>2.7027027027026977</v>
      </c>
      <c r="BD11" s="364">
        <v>5.7142857142857153</v>
      </c>
      <c r="BE11" s="364">
        <v>2.9411764705882244</v>
      </c>
      <c r="BF11" s="364">
        <v>4.6153846153846212</v>
      </c>
      <c r="BG11" s="364">
        <v>6.5573770491803351</v>
      </c>
      <c r="BH11" s="364">
        <v>19.6078431372549</v>
      </c>
      <c r="BI11" s="364">
        <v>21.428571428571438</v>
      </c>
      <c r="BJ11" s="364">
        <v>22.807017543859651</v>
      </c>
      <c r="BK11" s="364">
        <v>16.326530612244888</v>
      </c>
      <c r="BL11" s="364">
        <v>8.8888888888888786</v>
      </c>
      <c r="BM11" s="365">
        <v>18.421052631578956</v>
      </c>
      <c r="BN11" s="349">
        <v>11.819166435867301</v>
      </c>
      <c r="BO11" s="349">
        <v>7.5378069285876785</v>
      </c>
    </row>
    <row r="12" spans="1:67">
      <c r="A12" s="10" t="s">
        <v>726</v>
      </c>
      <c r="B12" s="11" t="s">
        <v>494</v>
      </c>
      <c r="C12" s="19" t="s">
        <v>101</v>
      </c>
      <c r="D12" s="19" t="s">
        <v>522</v>
      </c>
      <c r="E12" s="100">
        <v>39</v>
      </c>
      <c r="F12" s="104">
        <v>45</v>
      </c>
      <c r="G12" s="74" t="s">
        <v>717</v>
      </c>
      <c r="H12" s="52" t="s">
        <v>717</v>
      </c>
      <c r="I12" s="147">
        <v>12.55</v>
      </c>
      <c r="J12" s="213">
        <f>(S12/I12)*100</f>
        <v>5.0996015936254979</v>
      </c>
      <c r="K12" s="343">
        <v>0.155</v>
      </c>
      <c r="L12" s="409">
        <v>0.16</v>
      </c>
      <c r="M12" s="15">
        <f>((L12/K12)-1)*100</f>
        <v>3.2258064516129004</v>
      </c>
      <c r="N12" s="16">
        <v>40547</v>
      </c>
      <c r="O12" s="17">
        <v>40549</v>
      </c>
      <c r="P12" s="18">
        <v>40582</v>
      </c>
      <c r="Q12" s="27" t="s">
        <v>248</v>
      </c>
      <c r="R12" s="11"/>
      <c r="S12" s="211">
        <f>L12*4</f>
        <v>0.64</v>
      </c>
      <c r="T12" s="222">
        <f>S12/X12*100</f>
        <v>213.33333333333334</v>
      </c>
      <c r="U12" s="380">
        <f>(I12/SQRT(22.5*X12*(I12/AA12))-1)*100</f>
        <v>83.446429762458422</v>
      </c>
      <c r="V12" s="46">
        <f>I12/X12</f>
        <v>41.833333333333336</v>
      </c>
      <c r="W12" s="333">
        <v>6</v>
      </c>
      <c r="X12" s="145">
        <v>0.3</v>
      </c>
      <c r="Y12" s="146" t="s">
        <v>717</v>
      </c>
      <c r="Z12" s="147">
        <v>2.46</v>
      </c>
      <c r="AA12" s="148">
        <v>1.81</v>
      </c>
      <c r="AB12" s="146" t="s">
        <v>717</v>
      </c>
      <c r="AC12" s="147" t="s">
        <v>717</v>
      </c>
      <c r="AD12" s="334" t="s">
        <v>664</v>
      </c>
      <c r="AE12" s="381" t="s">
        <v>664</v>
      </c>
      <c r="AF12" s="277">
        <v>65</v>
      </c>
      <c r="AG12" s="147">
        <v>10.87</v>
      </c>
      <c r="AH12" s="147">
        <v>15.45</v>
      </c>
      <c r="AI12" s="336">
        <f>((I12-AG12)/AG12)*100</f>
        <v>15.455381784728624</v>
      </c>
      <c r="AJ12" s="337">
        <f>((I12-AH12)/AH12)*100</f>
        <v>-18.770226537216818</v>
      </c>
      <c r="AK12" s="357">
        <f>AN12/AO12</f>
        <v>0.57108170372794642</v>
      </c>
      <c r="AL12" s="382">
        <f>((AQ12/AR12)^(1/1)-1)*100</f>
        <v>0.81300813008129413</v>
      </c>
      <c r="AM12" s="383">
        <f>((AQ12/AT12)^(1/3)-1)*100</f>
        <v>2.2479396046704458</v>
      </c>
      <c r="AN12" s="383">
        <f>((AQ12/AV12)^(1/5)-1)*100</f>
        <v>2.424959287881534</v>
      </c>
      <c r="AO12" s="334">
        <f>((AQ12/BA12)^(1/10)-1)*100</f>
        <v>4.246256309826979</v>
      </c>
      <c r="AP12" s="358"/>
      <c r="AQ12" s="441">
        <v>0.62</v>
      </c>
      <c r="AR12" s="427">
        <v>0.61499999999999999</v>
      </c>
      <c r="AS12" s="427">
        <v>0.6</v>
      </c>
      <c r="AT12" s="427">
        <v>0.57999999999999996</v>
      </c>
      <c r="AU12" s="427">
        <v>0.56000000000000005</v>
      </c>
      <c r="AV12" s="427">
        <v>0.55000000000000004</v>
      </c>
      <c r="AW12" s="427">
        <v>0.54</v>
      </c>
      <c r="AX12" s="427">
        <v>0.48499999999999999</v>
      </c>
      <c r="AY12" s="427">
        <v>0.47</v>
      </c>
      <c r="AZ12" s="427">
        <v>0.44903999999999999</v>
      </c>
      <c r="BA12" s="427">
        <v>0.40906000000000003</v>
      </c>
      <c r="BB12" s="366">
        <v>0.38096000000000002</v>
      </c>
      <c r="BC12" s="346">
        <f t="shared" ref="BC12:BM12" si="0">((AQ12/AR12)-1)*100</f>
        <v>0.81300813008129413</v>
      </c>
      <c r="BD12" s="347">
        <f t="shared" si="0"/>
        <v>2.5000000000000133</v>
      </c>
      <c r="BE12" s="347">
        <f t="shared" si="0"/>
        <v>3.4482758620689724</v>
      </c>
      <c r="BF12" s="347">
        <f t="shared" si="0"/>
        <v>3.5714285714285587</v>
      </c>
      <c r="BG12" s="347">
        <f t="shared" si="0"/>
        <v>1.8181818181818299</v>
      </c>
      <c r="BH12" s="347">
        <f t="shared" si="0"/>
        <v>1.8518518518518601</v>
      </c>
      <c r="BI12" s="347">
        <f t="shared" si="0"/>
        <v>11.340206185567014</v>
      </c>
      <c r="BJ12" s="347">
        <f t="shared" si="0"/>
        <v>3.1914893617021267</v>
      </c>
      <c r="BK12" s="347">
        <f t="shared" si="0"/>
        <v>4.6677356137537762</v>
      </c>
      <c r="BL12" s="347">
        <f t="shared" si="0"/>
        <v>9.7736273407323928</v>
      </c>
      <c r="BM12" s="348">
        <f t="shared" si="0"/>
        <v>7.3761024779504414</v>
      </c>
      <c r="BN12" s="350">
        <f>AVERAGE(BC12:BM12)</f>
        <v>4.5774461103016622</v>
      </c>
      <c r="BO12" s="350">
        <f>SQRT(AVERAGE((BC12-$BN12)^2,(BD12-$BN12)^2,(BE12-$BN12)^2,(BF12-$BN12)^2,(BG12-$BN12)^2,(BH12-$BN12)^2,(BI12-$BN12)^2,(BJ12-$BN12)^2,(BK12-$BN12)^2,(BL12-$BN12)^2,(BM12-$BN12)^2))</f>
        <v>3.2795926141726843</v>
      </c>
    </row>
    <row r="13" spans="1:67">
      <c r="A13" s="20" t="s">
        <v>73</v>
      </c>
      <c r="B13" s="21" t="s">
        <v>74</v>
      </c>
      <c r="C13" s="28" t="s">
        <v>102</v>
      </c>
      <c r="D13" s="28" t="s">
        <v>613</v>
      </c>
      <c r="E13" s="101">
        <v>10</v>
      </c>
      <c r="F13" s="104">
        <v>233</v>
      </c>
      <c r="G13" s="39" t="s">
        <v>660</v>
      </c>
      <c r="H13" s="40" t="s">
        <v>660</v>
      </c>
      <c r="I13" s="159">
        <v>32.86</v>
      </c>
      <c r="J13" s="214">
        <v>4.3822276323797924</v>
      </c>
      <c r="K13" s="427">
        <v>0.35499999999999998</v>
      </c>
      <c r="L13" s="402">
        <v>0.36</v>
      </c>
      <c r="M13" s="294">
        <v>1.40845070422535</v>
      </c>
      <c r="N13" s="25">
        <v>40617</v>
      </c>
      <c r="O13" s="26">
        <v>40619</v>
      </c>
      <c r="P13" s="27">
        <v>40633</v>
      </c>
      <c r="Q13" s="27" t="s">
        <v>10</v>
      </c>
      <c r="R13" s="21"/>
      <c r="S13" s="211">
        <v>1.44</v>
      </c>
      <c r="T13" s="221">
        <v>43.113772455089823</v>
      </c>
      <c r="U13" s="332">
        <v>-37.968737090262451</v>
      </c>
      <c r="V13" s="47">
        <v>9.8383233532934113</v>
      </c>
      <c r="W13" s="333">
        <v>9</v>
      </c>
      <c r="X13" s="137">
        <v>3.34</v>
      </c>
      <c r="Y13" s="131" t="s">
        <v>762</v>
      </c>
      <c r="Z13" s="353">
        <v>1.65</v>
      </c>
      <c r="AA13" s="132">
        <v>0.88</v>
      </c>
      <c r="AB13" s="131" t="s">
        <v>762</v>
      </c>
      <c r="AC13" s="353">
        <v>3.85</v>
      </c>
      <c r="AD13" s="335" t="s">
        <v>664</v>
      </c>
      <c r="AE13" s="386" t="s">
        <v>664</v>
      </c>
      <c r="AF13" s="205">
        <v>68</v>
      </c>
      <c r="AG13" s="353">
        <v>27.15</v>
      </c>
      <c r="AH13" s="353">
        <v>37.32</v>
      </c>
      <c r="AI13" s="355">
        <v>21.031307550644573</v>
      </c>
      <c r="AJ13" s="356">
        <v>-11.950696677384784</v>
      </c>
      <c r="AK13" s="357">
        <v>0.69978275733247597</v>
      </c>
      <c r="AL13" s="339">
        <v>0.70921985815601796</v>
      </c>
      <c r="AM13" s="438">
        <v>3.1191976791005831</v>
      </c>
      <c r="AN13" s="438">
        <v>7.699194149814991</v>
      </c>
      <c r="AO13" s="335">
        <v>11.002263301204769</v>
      </c>
      <c r="AP13" s="358"/>
      <c r="AQ13" s="441">
        <v>1.42</v>
      </c>
      <c r="AR13" s="427">
        <v>1.41</v>
      </c>
      <c r="AS13" s="427">
        <v>1.385</v>
      </c>
      <c r="AT13" s="427">
        <v>1.2949999999999999</v>
      </c>
      <c r="AU13" s="427">
        <v>1.1399999999999999</v>
      </c>
      <c r="AV13" s="427">
        <v>0.98</v>
      </c>
      <c r="AW13" s="427">
        <v>0.82</v>
      </c>
      <c r="AX13" s="427">
        <v>0.63500000000000001</v>
      </c>
      <c r="AY13" s="442">
        <v>0.5</v>
      </c>
      <c r="AZ13" s="442">
        <v>0.5</v>
      </c>
      <c r="BA13" s="442">
        <v>0.5</v>
      </c>
      <c r="BB13" s="362">
        <v>0.5</v>
      </c>
      <c r="BC13" s="363">
        <v>0.70921985815601796</v>
      </c>
      <c r="BD13" s="445">
        <v>1.805054151624552</v>
      </c>
      <c r="BE13" s="445">
        <v>6.9498069498069572</v>
      </c>
      <c r="BF13" s="445">
        <v>13.596491228070191</v>
      </c>
      <c r="BG13" s="445">
        <v>16.326530612244888</v>
      </c>
      <c r="BH13" s="445">
        <v>19.512195121951223</v>
      </c>
      <c r="BI13" s="445">
        <v>29.13385826771653</v>
      </c>
      <c r="BJ13" s="445">
        <v>27</v>
      </c>
      <c r="BK13" s="445">
        <v>0</v>
      </c>
      <c r="BL13" s="445">
        <v>0</v>
      </c>
      <c r="BM13" s="365">
        <v>0</v>
      </c>
      <c r="BN13" s="349">
        <v>10.457559653597301</v>
      </c>
      <c r="BO13" s="349">
        <v>10.698439004789131</v>
      </c>
    </row>
    <row r="14" spans="1:67">
      <c r="A14" s="20" t="s">
        <v>203</v>
      </c>
      <c r="B14" s="21" t="s">
        <v>204</v>
      </c>
      <c r="C14" s="28" t="s">
        <v>102</v>
      </c>
      <c r="D14" s="28" t="s">
        <v>613</v>
      </c>
      <c r="E14" s="101">
        <v>15</v>
      </c>
      <c r="F14" s="104">
        <v>171</v>
      </c>
      <c r="G14" s="39" t="s">
        <v>660</v>
      </c>
      <c r="H14" s="40" t="s">
        <v>660</v>
      </c>
      <c r="I14" s="124">
        <v>17.2</v>
      </c>
      <c r="J14" s="214">
        <v>4.8837209302325579</v>
      </c>
      <c r="K14" s="425">
        <v>0.2</v>
      </c>
      <c r="L14" s="385">
        <v>0.21</v>
      </c>
      <c r="M14" s="214">
        <v>4.9999999999999822</v>
      </c>
      <c r="N14" s="62">
        <v>40206</v>
      </c>
      <c r="O14" s="63">
        <v>40210</v>
      </c>
      <c r="P14" s="64">
        <v>40219</v>
      </c>
      <c r="Q14" s="27" t="s">
        <v>426</v>
      </c>
      <c r="R14" s="21"/>
      <c r="S14" s="211">
        <v>0.84</v>
      </c>
      <c r="T14" s="221">
        <v>64.122137404580116</v>
      </c>
      <c r="U14" s="332">
        <v>-23.992768524033057</v>
      </c>
      <c r="V14" s="47">
        <v>13.12977099236641</v>
      </c>
      <c r="W14" s="333">
        <v>12</v>
      </c>
      <c r="X14" s="137">
        <v>1.31</v>
      </c>
      <c r="Y14" s="131" t="s">
        <v>717</v>
      </c>
      <c r="Z14" s="124">
        <v>2.0499999999999998</v>
      </c>
      <c r="AA14" s="132">
        <v>0.99</v>
      </c>
      <c r="AB14" s="131" t="s">
        <v>717</v>
      </c>
      <c r="AC14" s="124" t="s">
        <v>717</v>
      </c>
      <c r="AD14" s="335" t="s">
        <v>664</v>
      </c>
      <c r="AE14" s="386" t="s">
        <v>664</v>
      </c>
      <c r="AF14" s="205">
        <v>69</v>
      </c>
      <c r="AG14" s="124">
        <v>16.5</v>
      </c>
      <c r="AH14" s="124">
        <v>23.26</v>
      </c>
      <c r="AI14" s="355">
        <v>4.2424242424242378</v>
      </c>
      <c r="AJ14" s="356">
        <v>-26.053310404127267</v>
      </c>
      <c r="AK14" s="357">
        <v>1.0017106466057639</v>
      </c>
      <c r="AL14" s="339">
        <v>4.9999999999999822</v>
      </c>
      <c r="AM14" s="438">
        <v>5.2726599609396629</v>
      </c>
      <c r="AN14" s="438">
        <v>6.1253020375036984</v>
      </c>
      <c r="AO14" s="335">
        <v>6.114841704297457</v>
      </c>
      <c r="AP14" s="358"/>
      <c r="AQ14" s="402">
        <v>0.84</v>
      </c>
      <c r="AR14" s="427">
        <v>0.8</v>
      </c>
      <c r="AS14" s="427">
        <v>0.76</v>
      </c>
      <c r="AT14" s="427">
        <v>0.72</v>
      </c>
      <c r="AU14" s="427">
        <v>0.68</v>
      </c>
      <c r="AV14" s="427">
        <v>0.624</v>
      </c>
      <c r="AW14" s="427">
        <v>0.59199999999999997</v>
      </c>
      <c r="AX14" s="427">
        <v>0.56799999999999995</v>
      </c>
      <c r="AY14" s="427">
        <v>0.53600000000000003</v>
      </c>
      <c r="AZ14" s="427">
        <v>0.504</v>
      </c>
      <c r="BA14" s="427">
        <v>0.46400000000000002</v>
      </c>
      <c r="BB14" s="366">
        <v>0.4032</v>
      </c>
      <c r="BC14" s="363">
        <v>4.9999999999999822</v>
      </c>
      <c r="BD14" s="445">
        <v>5.2631578947368363</v>
      </c>
      <c r="BE14" s="445">
        <v>5.5555555555555562</v>
      </c>
      <c r="BF14" s="445">
        <v>5.8823529411764497</v>
      </c>
      <c r="BG14" s="445">
        <v>8.9743589743589869</v>
      </c>
      <c r="BH14" s="445">
        <v>5.4054054054054168</v>
      </c>
      <c r="BI14" s="445">
        <v>4.2253521126760507</v>
      </c>
      <c r="BJ14" s="445">
        <v>5.9701492537313392</v>
      </c>
      <c r="BK14" s="445">
        <v>6.3492063492063489</v>
      </c>
      <c r="BL14" s="445">
        <v>8.6206896551724199</v>
      </c>
      <c r="BM14" s="365">
        <v>15.07936507936507</v>
      </c>
      <c r="BN14" s="349">
        <v>6.9386902928531304</v>
      </c>
      <c r="BO14" s="349">
        <v>2.920728795673297</v>
      </c>
    </row>
    <row r="15" spans="1:67">
      <c r="A15" s="20" t="s">
        <v>354</v>
      </c>
      <c r="B15" s="21" t="s">
        <v>355</v>
      </c>
      <c r="C15" s="28" t="s">
        <v>102</v>
      </c>
      <c r="D15" s="28" t="s">
        <v>613</v>
      </c>
      <c r="E15" s="101">
        <v>10</v>
      </c>
      <c r="F15" s="104">
        <v>232</v>
      </c>
      <c r="G15" s="39" t="s">
        <v>660</v>
      </c>
      <c r="H15" s="40" t="s">
        <v>660</v>
      </c>
      <c r="I15" s="159">
        <v>19.36</v>
      </c>
      <c r="J15" s="214">
        <v>4.132231404958679</v>
      </c>
      <c r="K15" s="427">
        <v>0.19500000000000001</v>
      </c>
      <c r="L15" s="402">
        <v>0.2</v>
      </c>
      <c r="M15" s="214">
        <v>2.5641025641025776</v>
      </c>
      <c r="N15" s="25">
        <v>40610</v>
      </c>
      <c r="O15" s="26">
        <v>40612</v>
      </c>
      <c r="P15" s="27">
        <v>40627</v>
      </c>
      <c r="Q15" s="27" t="s">
        <v>775</v>
      </c>
      <c r="R15" s="21"/>
      <c r="S15" s="211">
        <v>0.8</v>
      </c>
      <c r="T15" s="221">
        <v>55.172413793103445</v>
      </c>
      <c r="U15" s="332">
        <v>-14.914151984204517</v>
      </c>
      <c r="V15" s="47">
        <v>13.351724137931031</v>
      </c>
      <c r="W15" s="333">
        <v>12</v>
      </c>
      <c r="X15" s="137">
        <v>1.45</v>
      </c>
      <c r="Y15" s="131" t="s">
        <v>762</v>
      </c>
      <c r="Z15" s="353">
        <v>3.17</v>
      </c>
      <c r="AA15" s="132">
        <v>1.22</v>
      </c>
      <c r="AB15" s="131" t="s">
        <v>762</v>
      </c>
      <c r="AC15" s="353" t="s">
        <v>762</v>
      </c>
      <c r="AD15" s="335" t="s">
        <v>664</v>
      </c>
      <c r="AE15" s="386" t="s">
        <v>664</v>
      </c>
      <c r="AF15" s="205">
        <v>71</v>
      </c>
      <c r="AG15" s="353">
        <v>18.239999999999998</v>
      </c>
      <c r="AH15" s="353">
        <v>22</v>
      </c>
      <c r="AI15" s="355">
        <v>6.1403508771929864</v>
      </c>
      <c r="AJ15" s="356">
        <v>-12</v>
      </c>
      <c r="AK15" s="357">
        <v>0.88388096688898399</v>
      </c>
      <c r="AL15" s="339">
        <v>2.6315789473684288</v>
      </c>
      <c r="AM15" s="438">
        <v>3.6729653706913061</v>
      </c>
      <c r="AN15" s="438">
        <v>6.1043824021231199</v>
      </c>
      <c r="AO15" s="335">
        <v>6.9063399154400305</v>
      </c>
      <c r="AP15" s="358"/>
      <c r="AQ15" s="402">
        <v>0.78</v>
      </c>
      <c r="AR15" s="427">
        <v>0.76</v>
      </c>
      <c r="AS15" s="427">
        <v>0.74</v>
      </c>
      <c r="AT15" s="427">
        <v>0.7</v>
      </c>
      <c r="AU15" s="427">
        <v>0.64</v>
      </c>
      <c r="AV15" s="427">
        <v>0.57999999999999996</v>
      </c>
      <c r="AW15" s="427">
        <v>0.5</v>
      </c>
      <c r="AX15" s="427">
        <v>0.48</v>
      </c>
      <c r="AY15" s="427">
        <v>0.44</v>
      </c>
      <c r="AZ15" s="442">
        <v>0.4</v>
      </c>
      <c r="BA15" s="442">
        <v>0.4</v>
      </c>
      <c r="BB15" s="366">
        <v>0.32</v>
      </c>
      <c r="BC15" s="363">
        <v>2.6315789473684288</v>
      </c>
      <c r="BD15" s="445">
        <v>2.7027027027026977</v>
      </c>
      <c r="BE15" s="445">
        <v>5.7142857142857153</v>
      </c>
      <c r="BF15" s="445">
        <v>9.3750000000000018</v>
      </c>
      <c r="BG15" s="445">
        <v>10.34482758620692</v>
      </c>
      <c r="BH15" s="445">
        <v>15.999999999999993</v>
      </c>
      <c r="BI15" s="445">
        <v>4.1666666666666741</v>
      </c>
      <c r="BJ15" s="445">
        <v>9.0909090909090828</v>
      </c>
      <c r="BK15" s="445">
        <v>9.9999999999999876</v>
      </c>
      <c r="BL15" s="445">
        <v>0</v>
      </c>
      <c r="BM15" s="365">
        <v>25</v>
      </c>
      <c r="BN15" s="349">
        <v>8.6387246098308612</v>
      </c>
      <c r="BO15" s="349">
        <v>6.7547390848545561</v>
      </c>
    </row>
    <row r="16" spans="1:67">
      <c r="A16" s="29" t="s">
        <v>36</v>
      </c>
      <c r="B16" s="31" t="s">
        <v>136</v>
      </c>
      <c r="C16" s="28" t="s">
        <v>102</v>
      </c>
      <c r="D16" s="36" t="s">
        <v>613</v>
      </c>
      <c r="E16" s="102">
        <v>13</v>
      </c>
      <c r="F16" s="104">
        <v>194</v>
      </c>
      <c r="G16" s="41" t="s">
        <v>660</v>
      </c>
      <c r="H16" s="43" t="s">
        <v>660</v>
      </c>
      <c r="I16" s="173">
        <v>26.75</v>
      </c>
      <c r="J16" s="215">
        <v>4.3364485981308398</v>
      </c>
      <c r="K16" s="421">
        <v>0.28000000000000003</v>
      </c>
      <c r="L16" s="406">
        <v>0.28999999999999998</v>
      </c>
      <c r="M16" s="215">
        <v>3.5714285714285587</v>
      </c>
      <c r="N16" s="44">
        <v>40555</v>
      </c>
      <c r="O16" s="45">
        <v>40557</v>
      </c>
      <c r="P16" s="35">
        <v>40575</v>
      </c>
      <c r="Q16" s="35" t="s">
        <v>15</v>
      </c>
      <c r="R16" s="21"/>
      <c r="S16" s="171">
        <v>1.1599999999999999</v>
      </c>
      <c r="T16" s="287">
        <v>44.78764478764478</v>
      </c>
      <c r="U16" s="388">
        <v>-29.917006972975877</v>
      </c>
      <c r="V16" s="48">
        <v>10.328185328185331</v>
      </c>
      <c r="W16" s="369">
        <v>12</v>
      </c>
      <c r="X16" s="138">
        <v>2.59</v>
      </c>
      <c r="Y16" s="133" t="s">
        <v>717</v>
      </c>
      <c r="Z16" s="125">
        <v>3.2</v>
      </c>
      <c r="AA16" s="134">
        <v>1.07</v>
      </c>
      <c r="AB16" s="133" t="s">
        <v>717</v>
      </c>
      <c r="AC16" s="125" t="s">
        <v>717</v>
      </c>
      <c r="AD16" s="370" t="s">
        <v>664</v>
      </c>
      <c r="AE16" s="389" t="s">
        <v>664</v>
      </c>
      <c r="AF16" s="206">
        <v>74</v>
      </c>
      <c r="AG16" s="125">
        <v>25.75</v>
      </c>
      <c r="AH16" s="125">
        <v>29.99</v>
      </c>
      <c r="AI16" s="372">
        <v>3.883495145631068</v>
      </c>
      <c r="AJ16" s="373">
        <v>-10.803601200400131</v>
      </c>
      <c r="AK16" s="357">
        <v>1.030763110838959</v>
      </c>
      <c r="AL16" s="390">
        <v>3.7037037037036984</v>
      </c>
      <c r="AM16" s="391">
        <v>6.776758314981258</v>
      </c>
      <c r="AN16" s="391">
        <v>10.310480070888863</v>
      </c>
      <c r="AO16" s="370">
        <v>10.002763935252741</v>
      </c>
      <c r="AP16" s="358"/>
      <c r="AQ16" s="402">
        <v>1.1200000000000001</v>
      </c>
      <c r="AR16" s="427">
        <v>1.08</v>
      </c>
      <c r="AS16" s="427">
        <v>1</v>
      </c>
      <c r="AT16" s="427">
        <v>0.92</v>
      </c>
      <c r="AU16" s="427">
        <v>0.82</v>
      </c>
      <c r="AV16" s="427">
        <v>0.68569999999999998</v>
      </c>
      <c r="AW16" s="427">
        <v>0.64749999999999996</v>
      </c>
      <c r="AX16" s="427">
        <v>0.60950000000000004</v>
      </c>
      <c r="AY16" s="427">
        <v>0.55874999999999997</v>
      </c>
      <c r="AZ16" s="427">
        <v>0.50790000000000002</v>
      </c>
      <c r="BA16" s="427">
        <v>0.43169999999999997</v>
      </c>
      <c r="BB16" s="366">
        <v>0.35555999999999999</v>
      </c>
      <c r="BC16" s="392">
        <v>3.7037037037036984</v>
      </c>
      <c r="BD16" s="393">
        <v>8.0000000000000071</v>
      </c>
      <c r="BE16" s="393">
        <v>8.6956521739130377</v>
      </c>
      <c r="BF16" s="393">
        <v>12.195121951219518</v>
      </c>
      <c r="BG16" s="393">
        <v>19.585824704681347</v>
      </c>
      <c r="BH16" s="393">
        <v>5.8996138996139091</v>
      </c>
      <c r="BI16" s="393">
        <v>6.2346185397867062</v>
      </c>
      <c r="BJ16" s="393">
        <v>9.0827740492170239</v>
      </c>
      <c r="BK16" s="393">
        <v>10.011813349084449</v>
      </c>
      <c r="BL16" s="393">
        <v>17.6511466296039</v>
      </c>
      <c r="BM16" s="394">
        <v>21.414107323658456</v>
      </c>
      <c r="BN16" s="395">
        <v>11.13403421131655</v>
      </c>
      <c r="BO16" s="395">
        <v>5.6291408507372971</v>
      </c>
    </row>
    <row r="17" spans="1:67">
      <c r="A17" s="10" t="s">
        <v>26</v>
      </c>
      <c r="B17" s="11" t="s">
        <v>27</v>
      </c>
      <c r="C17" s="28" t="s">
        <v>102</v>
      </c>
      <c r="D17" s="19" t="s">
        <v>613</v>
      </c>
      <c r="E17" s="100">
        <v>11</v>
      </c>
      <c r="F17" s="104">
        <v>212</v>
      </c>
      <c r="G17" s="39" t="s">
        <v>660</v>
      </c>
      <c r="H17" s="40" t="s">
        <v>660</v>
      </c>
      <c r="I17" s="279">
        <v>18.61</v>
      </c>
      <c r="J17" s="214">
        <v>4.7286405158516924</v>
      </c>
      <c r="K17" s="418">
        <v>0.21</v>
      </c>
      <c r="L17" s="400">
        <v>0.22</v>
      </c>
      <c r="M17" s="213">
        <v>4.7619047619047672</v>
      </c>
      <c r="N17" s="16">
        <v>40525</v>
      </c>
      <c r="O17" s="17">
        <v>40527</v>
      </c>
      <c r="P17" s="18">
        <v>40543</v>
      </c>
      <c r="Q17" s="18" t="s">
        <v>10</v>
      </c>
      <c r="R17" s="11"/>
      <c r="S17" s="211">
        <v>0.88</v>
      </c>
      <c r="T17" s="221">
        <v>57.894736842105267</v>
      </c>
      <c r="U17" s="332">
        <v>-21.238757416268928</v>
      </c>
      <c r="V17" s="47">
        <v>12.243421052631577</v>
      </c>
      <c r="W17" s="333">
        <v>12</v>
      </c>
      <c r="X17" s="137">
        <v>1.52</v>
      </c>
      <c r="Y17" s="131" t="s">
        <v>717</v>
      </c>
      <c r="Z17" s="353">
        <v>2.58</v>
      </c>
      <c r="AA17" s="132">
        <v>1.1399999999999999</v>
      </c>
      <c r="AB17" s="146" t="s">
        <v>717</v>
      </c>
      <c r="AC17" s="147" t="s">
        <v>717</v>
      </c>
      <c r="AD17" s="334" t="s">
        <v>664</v>
      </c>
      <c r="AE17" s="335" t="s">
        <v>664</v>
      </c>
      <c r="AF17" s="205">
        <v>90</v>
      </c>
      <c r="AG17" s="353">
        <v>17.5</v>
      </c>
      <c r="AH17" s="353">
        <v>23.49</v>
      </c>
      <c r="AI17" s="355">
        <v>6.342857142857139</v>
      </c>
      <c r="AJ17" s="356">
        <v>-20.774797786292041</v>
      </c>
      <c r="AK17" s="338">
        <v>0.50216199422348196</v>
      </c>
      <c r="AL17" s="339">
        <v>4.9382716049382704</v>
      </c>
      <c r="AM17" s="438">
        <v>5.2039441059310576</v>
      </c>
      <c r="AN17" s="438">
        <v>5.5118198683204547</v>
      </c>
      <c r="AO17" s="335">
        <v>10.976178866032368</v>
      </c>
      <c r="AP17" s="341"/>
      <c r="AQ17" s="409">
        <v>0.85</v>
      </c>
      <c r="AR17" s="343">
        <v>0.81</v>
      </c>
      <c r="AS17" s="343">
        <v>0.77</v>
      </c>
      <c r="AT17" s="343">
        <v>0.73</v>
      </c>
      <c r="AU17" s="343">
        <v>0.69</v>
      </c>
      <c r="AV17" s="343">
        <v>0.65</v>
      </c>
      <c r="AW17" s="343">
        <v>0.6</v>
      </c>
      <c r="AX17" s="343">
        <v>0.56999999999999995</v>
      </c>
      <c r="AY17" s="343">
        <v>0.52</v>
      </c>
      <c r="AZ17" s="343">
        <v>0.38333</v>
      </c>
      <c r="BA17" s="343">
        <v>0.3</v>
      </c>
      <c r="BB17" s="345">
        <v>0</v>
      </c>
      <c r="BC17" s="363">
        <v>4.9382716049382704</v>
      </c>
      <c r="BD17" s="445">
        <v>5.1948051948051965</v>
      </c>
      <c r="BE17" s="445">
        <v>5.4794520547945202</v>
      </c>
      <c r="BF17" s="445">
        <v>5.7971014492753659</v>
      </c>
      <c r="BG17" s="445">
        <v>6.153846153846132</v>
      </c>
      <c r="BH17" s="445">
        <v>8.3333333333333499</v>
      </c>
      <c r="BI17" s="445">
        <v>5.2631578947368363</v>
      </c>
      <c r="BJ17" s="445">
        <v>9.6153846153846008</v>
      </c>
      <c r="BK17" s="445">
        <v>35.653353507421798</v>
      </c>
      <c r="BL17" s="445">
        <v>27.776666666666671</v>
      </c>
      <c r="BM17" s="365">
        <v>0</v>
      </c>
      <c r="BN17" s="349">
        <v>10.382306588654799</v>
      </c>
      <c r="BO17" s="349">
        <v>10.442324989604391</v>
      </c>
    </row>
    <row r="18" spans="1:67">
      <c r="A18" s="20" t="s">
        <v>77</v>
      </c>
      <c r="B18" s="21" t="s">
        <v>78</v>
      </c>
      <c r="C18" s="28" t="s">
        <v>102</v>
      </c>
      <c r="D18" s="28" t="s">
        <v>613</v>
      </c>
      <c r="E18" s="101">
        <v>16</v>
      </c>
      <c r="F18" s="104">
        <v>170</v>
      </c>
      <c r="G18" s="39" t="s">
        <v>717</v>
      </c>
      <c r="H18" s="40" t="s">
        <v>717</v>
      </c>
      <c r="I18" s="353">
        <v>55</v>
      </c>
      <c r="J18" s="294">
        <v>1.8181818181818181</v>
      </c>
      <c r="K18" s="425">
        <v>0.24</v>
      </c>
      <c r="L18" s="385">
        <v>0.25</v>
      </c>
      <c r="M18" s="214">
        <v>4.1666666666666741</v>
      </c>
      <c r="N18" s="352">
        <v>40731</v>
      </c>
      <c r="O18" s="26">
        <v>40735</v>
      </c>
      <c r="P18" s="27">
        <v>40745</v>
      </c>
      <c r="Q18" s="27" t="s">
        <v>357</v>
      </c>
      <c r="R18" s="21" t="s">
        <v>351</v>
      </c>
      <c r="S18" s="211">
        <v>1</v>
      </c>
      <c r="T18" s="221">
        <v>18.761726078799242</v>
      </c>
      <c r="U18" s="332">
        <v>-16.782444404393232</v>
      </c>
      <c r="V18" s="47">
        <v>10.31894934333959</v>
      </c>
      <c r="W18" s="333">
        <v>12</v>
      </c>
      <c r="X18" s="137">
        <v>5.33</v>
      </c>
      <c r="Y18" s="131" t="s">
        <v>762</v>
      </c>
      <c r="Z18" s="353">
        <v>3.38</v>
      </c>
      <c r="AA18" s="132">
        <v>1.51</v>
      </c>
      <c r="AB18" s="131" t="s">
        <v>762</v>
      </c>
      <c r="AC18" s="353" t="s">
        <v>762</v>
      </c>
      <c r="AD18" s="335" t="s">
        <v>664</v>
      </c>
      <c r="AE18" s="335" t="s">
        <v>664</v>
      </c>
      <c r="AF18" s="205">
        <v>117</v>
      </c>
      <c r="AG18" s="353">
        <v>35.020000000000003</v>
      </c>
      <c r="AH18" s="353">
        <v>55</v>
      </c>
      <c r="AI18" s="355">
        <v>57.053112507138756</v>
      </c>
      <c r="AJ18" s="356">
        <v>0</v>
      </c>
      <c r="AK18" s="357">
        <v>0.53863889295344303</v>
      </c>
      <c r="AL18" s="339">
        <v>7.4766355140186702</v>
      </c>
      <c r="AM18" s="438">
        <v>4.7689553171647248</v>
      </c>
      <c r="AN18" s="438">
        <v>3.2510205368698308</v>
      </c>
      <c r="AO18" s="335">
        <v>6.0356215999256335</v>
      </c>
      <c r="AP18" s="358"/>
      <c r="AQ18" s="402">
        <v>1.1499999999999999</v>
      </c>
      <c r="AR18" s="427">
        <v>1.07</v>
      </c>
      <c r="AS18" s="428">
        <v>1.02</v>
      </c>
      <c r="AT18" s="428">
        <v>1</v>
      </c>
      <c r="AU18" s="428">
        <v>0.99</v>
      </c>
      <c r="AV18" s="428">
        <v>0.98</v>
      </c>
      <c r="AW18" s="428">
        <v>0.92</v>
      </c>
      <c r="AX18" s="428">
        <v>0.88</v>
      </c>
      <c r="AY18" s="428">
        <v>0.8</v>
      </c>
      <c r="AZ18" s="428">
        <v>0.73</v>
      </c>
      <c r="BA18" s="428">
        <v>0.64</v>
      </c>
      <c r="BB18" s="366">
        <v>0.54</v>
      </c>
      <c r="BC18" s="363">
        <v>7.4766355140186702</v>
      </c>
      <c r="BD18" s="364">
        <v>4.9019607843137303</v>
      </c>
      <c r="BE18" s="364">
        <v>2.0000000000000022</v>
      </c>
      <c r="BF18" s="364">
        <v>1.010101010101017</v>
      </c>
      <c r="BG18" s="364">
        <v>1.0204081632652962</v>
      </c>
      <c r="BH18" s="364">
        <v>6.5217391304347681</v>
      </c>
      <c r="BI18" s="364">
        <v>4.5454545454545405</v>
      </c>
      <c r="BJ18" s="364">
        <v>9.9999999999999876</v>
      </c>
      <c r="BK18" s="364">
        <v>9.5890410958904244</v>
      </c>
      <c r="BL18" s="364">
        <v>14.0625</v>
      </c>
      <c r="BM18" s="365">
        <v>18.518518518518512</v>
      </c>
      <c r="BN18" s="349">
        <v>7.2405780692724475</v>
      </c>
      <c r="BO18" s="349">
        <v>5.2668650178675405</v>
      </c>
    </row>
    <row r="19" spans="1:67">
      <c r="A19" s="20" t="s">
        <v>75</v>
      </c>
      <c r="B19" s="21" t="s">
        <v>76</v>
      </c>
      <c r="C19" s="28" t="s">
        <v>71</v>
      </c>
      <c r="D19" s="28" t="s">
        <v>612</v>
      </c>
      <c r="E19" s="101">
        <v>13</v>
      </c>
      <c r="F19" s="104">
        <v>187</v>
      </c>
      <c r="G19" s="39" t="s">
        <v>796</v>
      </c>
      <c r="H19" s="40" t="s">
        <v>796</v>
      </c>
      <c r="I19" s="159">
        <v>9.0200000000000014</v>
      </c>
      <c r="J19" s="214">
        <v>3.325942350332594</v>
      </c>
      <c r="K19" s="427">
        <v>6.5000000000000002E-2</v>
      </c>
      <c r="L19" s="385">
        <v>7.4999999999999997E-2</v>
      </c>
      <c r="M19" s="214">
        <v>15.384615384615369</v>
      </c>
      <c r="N19" s="62">
        <v>40085</v>
      </c>
      <c r="O19" s="63">
        <v>40087</v>
      </c>
      <c r="P19" s="64">
        <v>40117</v>
      </c>
      <c r="Q19" s="27" t="s">
        <v>448</v>
      </c>
      <c r="R19" s="21"/>
      <c r="S19" s="211">
        <v>0.3</v>
      </c>
      <c r="T19" s="221">
        <v>83.333333333333329</v>
      </c>
      <c r="U19" s="332">
        <v>2.8543258481577465</v>
      </c>
      <c r="V19" s="47">
        <v>25.05555555555555</v>
      </c>
      <c r="W19" s="333">
        <v>12</v>
      </c>
      <c r="X19" s="137">
        <v>0.36</v>
      </c>
      <c r="Y19" s="131">
        <v>0.89</v>
      </c>
      <c r="Z19" s="124">
        <v>2.4300000000000002</v>
      </c>
      <c r="AA19" s="132">
        <v>0.95</v>
      </c>
      <c r="AB19" s="131">
        <v>0.47</v>
      </c>
      <c r="AC19" s="124">
        <v>0.57999999999999996</v>
      </c>
      <c r="AD19" s="335">
        <v>23.404255319148941</v>
      </c>
      <c r="AE19" s="335">
        <v>21.563471192923735</v>
      </c>
      <c r="AF19" s="205">
        <v>131</v>
      </c>
      <c r="AG19" s="124">
        <v>8.0900000000000016</v>
      </c>
      <c r="AH19" s="124">
        <v>12.43</v>
      </c>
      <c r="AI19" s="355">
        <v>11.495673671199011</v>
      </c>
      <c r="AJ19" s="356">
        <v>-27.43362831858407</v>
      </c>
      <c r="AK19" s="357">
        <v>0.35420106183704198</v>
      </c>
      <c r="AL19" s="339">
        <v>11.111111111111088</v>
      </c>
      <c r="AM19" s="437">
        <v>5.566719197800075</v>
      </c>
      <c r="AN19" s="437">
        <v>5.0051690601925491</v>
      </c>
      <c r="AO19" s="335">
        <v>14.1308697219414</v>
      </c>
      <c r="AP19" s="358"/>
      <c r="AQ19" s="402">
        <v>0.3</v>
      </c>
      <c r="AR19" s="427">
        <v>0.27</v>
      </c>
      <c r="AS19" s="442">
        <v>0.26</v>
      </c>
      <c r="AT19" s="427">
        <v>0.255</v>
      </c>
      <c r="AU19" s="442">
        <v>0.24</v>
      </c>
      <c r="AV19" s="427">
        <v>0.23499999999999999</v>
      </c>
      <c r="AW19" s="427">
        <v>0.22500000000000001</v>
      </c>
      <c r="AX19" s="442">
        <v>0.21</v>
      </c>
      <c r="AY19" s="427">
        <v>0.20749999999999999</v>
      </c>
      <c r="AZ19" s="427">
        <v>0.2</v>
      </c>
      <c r="BA19" s="427">
        <v>0.08</v>
      </c>
      <c r="BB19" s="366">
        <v>0.04</v>
      </c>
      <c r="BC19" s="363">
        <v>11.111111111111088</v>
      </c>
      <c r="BD19" s="445">
        <v>3.8461538461538547</v>
      </c>
      <c r="BE19" s="445">
        <v>1.9607843137254828</v>
      </c>
      <c r="BF19" s="445">
        <v>6.25</v>
      </c>
      <c r="BG19" s="445">
        <v>2.1276595744680771</v>
      </c>
      <c r="BH19" s="445">
        <v>4.4444444444444287</v>
      </c>
      <c r="BI19" s="445">
        <v>7.1428571428571397</v>
      </c>
      <c r="BJ19" s="445">
        <v>1.2048192771084256</v>
      </c>
      <c r="BK19" s="445">
        <v>3.7499999999999871</v>
      </c>
      <c r="BL19" s="445">
        <v>150</v>
      </c>
      <c r="BM19" s="365">
        <v>100</v>
      </c>
      <c r="BN19" s="349">
        <v>26.53071179180623</v>
      </c>
      <c r="BO19" s="349">
        <v>47.701063485396659</v>
      </c>
    </row>
    <row r="20" spans="1:67">
      <c r="A20" s="20" t="s">
        <v>482</v>
      </c>
      <c r="B20" s="21" t="s">
        <v>483</v>
      </c>
      <c r="C20" s="28" t="s">
        <v>71</v>
      </c>
      <c r="D20" s="28" t="s">
        <v>612</v>
      </c>
      <c r="E20" s="101">
        <v>14</v>
      </c>
      <c r="F20" s="104">
        <v>184</v>
      </c>
      <c r="G20" s="39" t="s">
        <v>660</v>
      </c>
      <c r="H20" s="40" t="s">
        <v>660</v>
      </c>
      <c r="I20" s="410">
        <v>18.2</v>
      </c>
      <c r="J20" s="214">
        <v>4.1802197802197796</v>
      </c>
      <c r="K20" s="425">
        <v>0.18920000000000001</v>
      </c>
      <c r="L20" s="385">
        <v>0.19020000000000001</v>
      </c>
      <c r="M20" s="294">
        <v>0.52854122621564004</v>
      </c>
      <c r="N20" s="352">
        <v>40669</v>
      </c>
      <c r="O20" s="26">
        <v>40673</v>
      </c>
      <c r="P20" s="27">
        <v>40683</v>
      </c>
      <c r="Q20" s="27" t="s">
        <v>696</v>
      </c>
      <c r="R20" s="21"/>
      <c r="S20" s="211">
        <v>0.76080000000000003</v>
      </c>
      <c r="T20" s="221">
        <v>83.604395604395606</v>
      </c>
      <c r="U20" s="332">
        <v>14.309521329881642</v>
      </c>
      <c r="V20" s="47">
        <v>20</v>
      </c>
      <c r="W20" s="333">
        <v>12</v>
      </c>
      <c r="X20" s="137">
        <v>0.91</v>
      </c>
      <c r="Y20" s="131">
        <v>4.0599999999999996</v>
      </c>
      <c r="Z20" s="124">
        <v>2.16</v>
      </c>
      <c r="AA20" s="132">
        <v>1.47</v>
      </c>
      <c r="AB20" s="131">
        <v>0.99</v>
      </c>
      <c r="AC20" s="124">
        <v>1.0900000000000001</v>
      </c>
      <c r="AD20" s="335">
        <v>10.1010101010101</v>
      </c>
      <c r="AE20" s="335">
        <v>4.5280390107976318</v>
      </c>
      <c r="AF20" s="205">
        <v>140</v>
      </c>
      <c r="AG20" s="124">
        <v>17.260000000000002</v>
      </c>
      <c r="AH20" s="124">
        <v>19.989999999999998</v>
      </c>
      <c r="AI20" s="355">
        <v>5.4461181923522464</v>
      </c>
      <c r="AJ20" s="356">
        <v>-8.9544772386193081</v>
      </c>
      <c r="AK20" s="357">
        <v>1.196893048867403</v>
      </c>
      <c r="AL20" s="339">
        <v>4.2076124567474107</v>
      </c>
      <c r="AM20" s="437">
        <v>4.2772907764187629</v>
      </c>
      <c r="AN20" s="437">
        <v>5.3384720624371163</v>
      </c>
      <c r="AO20" s="335">
        <v>4.4602749322412816</v>
      </c>
      <c r="AP20" s="358"/>
      <c r="AQ20" s="402">
        <v>0.75290000000000001</v>
      </c>
      <c r="AR20" s="427">
        <v>0.72250000000000003</v>
      </c>
      <c r="AS20" s="428">
        <v>0.70720000000000005</v>
      </c>
      <c r="AT20" s="428">
        <v>0.66400000000000003</v>
      </c>
      <c r="AU20" s="428">
        <v>0.61339999999999995</v>
      </c>
      <c r="AV20" s="428">
        <v>0.58050000000000002</v>
      </c>
      <c r="AW20" s="428">
        <v>0.55330000000000001</v>
      </c>
      <c r="AX20" s="428">
        <v>0.53268000000000004</v>
      </c>
      <c r="AY20" s="428">
        <v>0.51556000000000002</v>
      </c>
      <c r="AZ20" s="428">
        <v>0.49334</v>
      </c>
      <c r="BA20" s="428">
        <v>0.48665999999999998</v>
      </c>
      <c r="BB20" s="366">
        <v>0.47110000000000002</v>
      </c>
      <c r="BC20" s="363">
        <v>4.2076124567474107</v>
      </c>
      <c r="BD20" s="364">
        <v>2.1634615384615428</v>
      </c>
      <c r="BE20" s="364">
        <v>6.5060240963855422</v>
      </c>
      <c r="BF20" s="364">
        <v>8.2491033583306201</v>
      </c>
      <c r="BG20" s="364">
        <v>5.6675279931093669</v>
      </c>
      <c r="BH20" s="364">
        <v>4.9159587926983495</v>
      </c>
      <c r="BI20" s="364">
        <v>3.8709919651573226</v>
      </c>
      <c r="BJ20" s="364">
        <v>3.3206610287842331</v>
      </c>
      <c r="BK20" s="364">
        <v>4.5039931892812302</v>
      </c>
      <c r="BL20" s="364">
        <v>1.372621542760855</v>
      </c>
      <c r="BM20" s="365">
        <v>3.3029080874549028</v>
      </c>
      <c r="BN20" s="349">
        <v>4.3709876408337616</v>
      </c>
      <c r="BO20" s="349">
        <v>1.8581002249050982</v>
      </c>
    </row>
    <row r="21" spans="1:67">
      <c r="A21" s="29" t="s">
        <v>779</v>
      </c>
      <c r="B21" s="31" t="s">
        <v>780</v>
      </c>
      <c r="C21" s="28" t="s">
        <v>102</v>
      </c>
      <c r="D21" s="36" t="s">
        <v>613</v>
      </c>
      <c r="E21" s="102">
        <v>11</v>
      </c>
      <c r="F21" s="104">
        <v>213</v>
      </c>
      <c r="G21" s="39" t="s">
        <v>660</v>
      </c>
      <c r="H21" s="40" t="s">
        <v>660</v>
      </c>
      <c r="I21" s="125">
        <v>18.91</v>
      </c>
      <c r="J21" s="214">
        <v>4.865150713907985</v>
      </c>
      <c r="K21" s="421">
        <v>0.22500000000000001</v>
      </c>
      <c r="L21" s="406">
        <v>0.23</v>
      </c>
      <c r="M21" s="215">
        <v>2.2222222222222143</v>
      </c>
      <c r="N21" s="44">
        <v>40583</v>
      </c>
      <c r="O21" s="45">
        <v>40585</v>
      </c>
      <c r="P21" s="35">
        <v>40597</v>
      </c>
      <c r="Q21" s="27" t="s">
        <v>450</v>
      </c>
      <c r="R21" s="31"/>
      <c r="S21" s="171">
        <v>0.92</v>
      </c>
      <c r="T21" s="221">
        <v>43.1924882629108</v>
      </c>
      <c r="U21" s="332">
        <v>-39.423220902030501</v>
      </c>
      <c r="V21" s="47">
        <v>8.8779342723004717</v>
      </c>
      <c r="W21" s="369">
        <v>12</v>
      </c>
      <c r="X21" s="137">
        <v>2.13</v>
      </c>
      <c r="Y21" s="131" t="s">
        <v>762</v>
      </c>
      <c r="Z21" s="124">
        <v>2.4700000000000002</v>
      </c>
      <c r="AA21" s="132">
        <v>0.93</v>
      </c>
      <c r="AB21" s="133">
        <v>0.6</v>
      </c>
      <c r="AC21" s="125">
        <v>2.44</v>
      </c>
      <c r="AD21" s="370">
        <v>306.66666666666669</v>
      </c>
      <c r="AE21" s="335" t="s">
        <v>664</v>
      </c>
      <c r="AF21" s="205">
        <v>151</v>
      </c>
      <c r="AG21" s="124">
        <v>18.29</v>
      </c>
      <c r="AH21" s="124">
        <v>29.5</v>
      </c>
      <c r="AI21" s="355">
        <v>3.3898305084745823</v>
      </c>
      <c r="AJ21" s="356">
        <v>-35.898305084745765</v>
      </c>
      <c r="AK21" s="374">
        <v>0.35882008942516802</v>
      </c>
      <c r="AL21" s="339">
        <v>1.136363636363646</v>
      </c>
      <c r="AM21" s="437">
        <v>2.7681924807339664</v>
      </c>
      <c r="AN21" s="437">
        <v>11.300501305895931</v>
      </c>
      <c r="AO21" s="335">
        <v>31.493502284109553</v>
      </c>
      <c r="AP21" s="375"/>
      <c r="AQ21" s="367">
        <v>0.89</v>
      </c>
      <c r="AR21" s="377">
        <v>0.88</v>
      </c>
      <c r="AS21" s="378">
        <v>0.87</v>
      </c>
      <c r="AT21" s="378">
        <v>0.82</v>
      </c>
      <c r="AU21" s="378">
        <v>0.74287000000000003</v>
      </c>
      <c r="AV21" s="378">
        <v>0.52107999999999999</v>
      </c>
      <c r="AW21" s="378">
        <v>0.43536000000000002</v>
      </c>
      <c r="AX21" s="378">
        <v>0.36324000000000001</v>
      </c>
      <c r="AY21" s="378">
        <v>0.29370000000000002</v>
      </c>
      <c r="AZ21" s="378">
        <v>0.18819</v>
      </c>
      <c r="BA21" s="378">
        <v>5.7590000000000002E-2</v>
      </c>
      <c r="BB21" s="379">
        <v>0</v>
      </c>
      <c r="BC21" s="363">
        <v>1.136363636363646</v>
      </c>
      <c r="BD21" s="364">
        <v>1.1494252873563318</v>
      </c>
      <c r="BE21" s="364">
        <v>6.0975609756097606</v>
      </c>
      <c r="BF21" s="364">
        <v>10.382704914722623</v>
      </c>
      <c r="BG21" s="364">
        <v>42.563521916020576</v>
      </c>
      <c r="BH21" s="364">
        <v>19.689452407203227</v>
      </c>
      <c r="BI21" s="364">
        <v>19.85464155929964</v>
      </c>
      <c r="BJ21" s="364">
        <v>23.677221654749772</v>
      </c>
      <c r="BK21" s="364">
        <v>56.065678303841835</v>
      </c>
      <c r="BL21" s="364">
        <v>226.77548185448859</v>
      </c>
      <c r="BM21" s="365">
        <v>0</v>
      </c>
      <c r="BN21" s="349">
        <v>37.035641137241448</v>
      </c>
      <c r="BO21" s="349">
        <v>62.365631894660893</v>
      </c>
    </row>
    <row r="22" spans="1:67">
      <c r="A22" s="10" t="s">
        <v>238</v>
      </c>
      <c r="B22" s="11" t="s">
        <v>239</v>
      </c>
      <c r="C22" s="28" t="s">
        <v>151</v>
      </c>
      <c r="D22" s="19" t="s">
        <v>723</v>
      </c>
      <c r="E22" s="100">
        <v>10</v>
      </c>
      <c r="F22" s="104">
        <v>229</v>
      </c>
      <c r="G22" s="37" t="s">
        <v>660</v>
      </c>
      <c r="H22" s="38" t="s">
        <v>660</v>
      </c>
      <c r="I22" s="147">
        <v>10.54</v>
      </c>
      <c r="J22" s="213">
        <v>2.5047438330170779</v>
      </c>
      <c r="K22" s="418">
        <v>0.06</v>
      </c>
      <c r="L22" s="400">
        <v>6.6000000000000003E-2</v>
      </c>
      <c r="M22" s="213">
        <v>10.000000000000011</v>
      </c>
      <c r="N22" s="16">
        <v>40521</v>
      </c>
      <c r="O22" s="17">
        <v>40525</v>
      </c>
      <c r="P22" s="18">
        <v>40529</v>
      </c>
      <c r="Q22" s="18" t="s">
        <v>698</v>
      </c>
      <c r="R22" s="330"/>
      <c r="S22" s="211">
        <v>0.26400000000000001</v>
      </c>
      <c r="T22" s="222">
        <v>62.857142857142861</v>
      </c>
      <c r="U22" s="380">
        <v>40.504758999783697</v>
      </c>
      <c r="V22" s="46">
        <v>25.095238095238088</v>
      </c>
      <c r="W22" s="333">
        <v>1</v>
      </c>
      <c r="X22" s="145">
        <v>0.42</v>
      </c>
      <c r="Y22" s="146">
        <v>1.83</v>
      </c>
      <c r="Z22" s="147">
        <v>1.68</v>
      </c>
      <c r="AA22" s="148">
        <v>1.77</v>
      </c>
      <c r="AB22" s="131">
        <v>0.47</v>
      </c>
      <c r="AC22" s="124">
        <v>0.47</v>
      </c>
      <c r="AD22" s="335">
        <v>0</v>
      </c>
      <c r="AE22" s="381">
        <v>12.254389024532029</v>
      </c>
      <c r="AF22" s="277">
        <v>155</v>
      </c>
      <c r="AG22" s="147">
        <v>8.91</v>
      </c>
      <c r="AH22" s="147">
        <v>12.5</v>
      </c>
      <c r="AI22" s="336">
        <v>18.294051627384952</v>
      </c>
      <c r="AJ22" s="337">
        <v>-15.68000000000001</v>
      </c>
      <c r="AK22" s="357">
        <v>1.0637575304347453</v>
      </c>
      <c r="AL22" s="382">
        <v>2.5000000000000133</v>
      </c>
      <c r="AM22" s="383">
        <v>5.7524872839200381</v>
      </c>
      <c r="AN22" s="383">
        <v>6.5785503028698233</v>
      </c>
      <c r="AO22" s="334">
        <v>6.1842573280597604</v>
      </c>
      <c r="AP22" s="358"/>
      <c r="AQ22" s="402">
        <v>0.246</v>
      </c>
      <c r="AR22" s="442">
        <v>0.24</v>
      </c>
      <c r="AS22" s="427">
        <v>0.22500000000000001</v>
      </c>
      <c r="AT22" s="427">
        <v>0.20799999999999999</v>
      </c>
      <c r="AU22" s="427">
        <v>0.19275</v>
      </c>
      <c r="AV22" s="427">
        <v>0.17888999999999999</v>
      </c>
      <c r="AW22" s="427">
        <v>0.16705999999999999</v>
      </c>
      <c r="AX22" s="427">
        <v>0.15497</v>
      </c>
      <c r="AY22" s="427">
        <v>0.14555000000000001</v>
      </c>
      <c r="AZ22" s="427">
        <v>0.14344000000000001</v>
      </c>
      <c r="BA22" s="442">
        <v>0.13500000000000001</v>
      </c>
      <c r="BB22" s="366">
        <v>0.20250000000000001</v>
      </c>
      <c r="BC22" s="346">
        <v>2.5000000000000133</v>
      </c>
      <c r="BD22" s="347">
        <v>6.6666666666666652</v>
      </c>
      <c r="BE22" s="347">
        <v>8.1730769230769376</v>
      </c>
      <c r="BF22" s="347">
        <v>7.911802853437111</v>
      </c>
      <c r="BG22" s="347">
        <v>7.7477779641120126</v>
      </c>
      <c r="BH22" s="347">
        <v>7.0812881599425337</v>
      </c>
      <c r="BI22" s="347">
        <v>7.8015099696715486</v>
      </c>
      <c r="BJ22" s="347">
        <v>6.4720027481964806</v>
      </c>
      <c r="BK22" s="347">
        <v>1.4709983268265561</v>
      </c>
      <c r="BL22" s="347">
        <v>6.2518518518518649</v>
      </c>
      <c r="BM22" s="348">
        <v>0</v>
      </c>
      <c r="BN22" s="350">
        <v>5.6433614057983394</v>
      </c>
      <c r="BO22" s="350">
        <v>2.7624103132382603</v>
      </c>
    </row>
    <row r="23" spans="1:67">
      <c r="A23" s="20" t="s">
        <v>310</v>
      </c>
      <c r="B23" s="21" t="s">
        <v>311</v>
      </c>
      <c r="C23" s="28" t="s">
        <v>102</v>
      </c>
      <c r="D23" s="28" t="s">
        <v>613</v>
      </c>
      <c r="E23" s="101">
        <v>12</v>
      </c>
      <c r="F23" s="104">
        <v>207</v>
      </c>
      <c r="G23" s="39" t="s">
        <v>717</v>
      </c>
      <c r="H23" s="40" t="s">
        <v>717</v>
      </c>
      <c r="I23" s="159">
        <v>25.83</v>
      </c>
      <c r="J23" s="214">
        <v>3.7166085946573748</v>
      </c>
      <c r="K23" s="385">
        <v>0.47</v>
      </c>
      <c r="L23" s="385">
        <v>0.48</v>
      </c>
      <c r="M23" s="214">
        <v>2.1276595744680771</v>
      </c>
      <c r="N23" s="25">
        <v>40682</v>
      </c>
      <c r="O23" s="26">
        <v>40686</v>
      </c>
      <c r="P23" s="27">
        <v>40695</v>
      </c>
      <c r="Q23" s="27" t="s">
        <v>700</v>
      </c>
      <c r="R23" s="94" t="s">
        <v>706</v>
      </c>
      <c r="S23" s="211">
        <v>0.96</v>
      </c>
      <c r="T23" s="221">
        <v>41.558441558441544</v>
      </c>
      <c r="U23" s="332">
        <v>-19.931847211834022</v>
      </c>
      <c r="V23" s="47">
        <v>11.181818181818176</v>
      </c>
      <c r="W23" s="333">
        <v>12</v>
      </c>
      <c r="X23" s="137">
        <v>2.31</v>
      </c>
      <c r="Y23" s="131" t="s">
        <v>762</v>
      </c>
      <c r="Z23" s="353">
        <v>3.98</v>
      </c>
      <c r="AA23" s="132">
        <v>1.29</v>
      </c>
      <c r="AB23" s="131">
        <v>2.41</v>
      </c>
      <c r="AC23" s="353">
        <v>2.46</v>
      </c>
      <c r="AD23" s="335">
        <v>2.074688796680491</v>
      </c>
      <c r="AE23" s="386" t="s">
        <v>664</v>
      </c>
      <c r="AF23" s="205">
        <v>179</v>
      </c>
      <c r="AG23" s="353">
        <v>21.27</v>
      </c>
      <c r="AH23" s="353">
        <v>32.800000000000004</v>
      </c>
      <c r="AI23" s="355">
        <v>21.438645980253867</v>
      </c>
      <c r="AJ23" s="356">
        <v>-21.25</v>
      </c>
      <c r="AK23" s="357">
        <v>0.64327111758702304</v>
      </c>
      <c r="AL23" s="339">
        <v>8.3333333333333499</v>
      </c>
      <c r="AM23" s="438">
        <v>6.1881203455887102</v>
      </c>
      <c r="AN23" s="438">
        <v>5.088842545712402</v>
      </c>
      <c r="AO23" s="335">
        <v>7.9108829956507032</v>
      </c>
      <c r="AP23" s="358"/>
      <c r="AQ23" s="402">
        <v>0.91</v>
      </c>
      <c r="AR23" s="427">
        <v>0.84</v>
      </c>
      <c r="AS23" s="427">
        <v>0.8</v>
      </c>
      <c r="AT23" s="427">
        <v>0.76</v>
      </c>
      <c r="AU23" s="427">
        <v>0.73</v>
      </c>
      <c r="AV23" s="427">
        <v>0.71</v>
      </c>
      <c r="AW23" s="427">
        <v>0.64</v>
      </c>
      <c r="AX23" s="427">
        <v>0.56499999999999995</v>
      </c>
      <c r="AY23" s="427">
        <v>0.48499999999999999</v>
      </c>
      <c r="AZ23" s="442">
        <v>0.43</v>
      </c>
      <c r="BA23" s="427">
        <v>0.42499999999999999</v>
      </c>
      <c r="BB23" s="362">
        <v>0</v>
      </c>
      <c r="BC23" s="363">
        <v>8.3333333333333499</v>
      </c>
      <c r="BD23" s="445">
        <v>4.9999999999999822</v>
      </c>
      <c r="BE23" s="445">
        <v>5.2631578947368363</v>
      </c>
      <c r="BF23" s="445">
        <v>4.1095890410958846</v>
      </c>
      <c r="BG23" s="445">
        <v>2.8169014084507</v>
      </c>
      <c r="BH23" s="445">
        <v>10.9375</v>
      </c>
      <c r="BI23" s="445">
        <v>13.27433628318586</v>
      </c>
      <c r="BJ23" s="445">
        <v>16.49484536082473</v>
      </c>
      <c r="BK23" s="445">
        <v>12.790697674418611</v>
      </c>
      <c r="BL23" s="445">
        <v>1.1764705882352899</v>
      </c>
      <c r="BM23" s="365">
        <v>0</v>
      </c>
      <c r="BN23" s="349">
        <v>7.2906210531164763</v>
      </c>
      <c r="BO23" s="349">
        <v>5.1802692619504107</v>
      </c>
    </row>
    <row r="24" spans="1:67">
      <c r="A24" s="20" t="s">
        <v>749</v>
      </c>
      <c r="B24" s="21" t="s">
        <v>750</v>
      </c>
      <c r="C24" s="28" t="s">
        <v>71</v>
      </c>
      <c r="D24" s="28" t="s">
        <v>612</v>
      </c>
      <c r="E24" s="101">
        <v>14</v>
      </c>
      <c r="F24" s="104">
        <v>181</v>
      </c>
      <c r="G24" s="39" t="s">
        <v>660</v>
      </c>
      <c r="H24" s="40" t="s">
        <v>660</v>
      </c>
      <c r="I24" s="159">
        <v>17.04</v>
      </c>
      <c r="J24" s="214">
        <v>3.0751173708920194</v>
      </c>
      <c r="K24" s="425">
        <v>0.128</v>
      </c>
      <c r="L24" s="385">
        <v>0.13100000000000001</v>
      </c>
      <c r="M24" s="214">
        <v>2.34375</v>
      </c>
      <c r="N24" s="25">
        <v>40541</v>
      </c>
      <c r="O24" s="26">
        <v>40543</v>
      </c>
      <c r="P24" s="27">
        <v>40557</v>
      </c>
      <c r="Q24" s="27" t="s">
        <v>13</v>
      </c>
      <c r="R24" s="21"/>
      <c r="S24" s="211">
        <v>0.52400000000000002</v>
      </c>
      <c r="T24" s="221">
        <v>71.780821917808225</v>
      </c>
      <c r="U24" s="332">
        <v>56.472531033522074</v>
      </c>
      <c r="V24" s="47">
        <v>23.342465753424662</v>
      </c>
      <c r="W24" s="333">
        <v>12</v>
      </c>
      <c r="X24" s="137">
        <v>0.73</v>
      </c>
      <c r="Y24" s="131">
        <v>3.83</v>
      </c>
      <c r="Z24" s="124">
        <v>5.49</v>
      </c>
      <c r="AA24" s="132">
        <v>2.36</v>
      </c>
      <c r="AB24" s="131">
        <v>0.76</v>
      </c>
      <c r="AC24" s="124">
        <v>0.8</v>
      </c>
      <c r="AD24" s="335">
        <v>5.2631578947368363</v>
      </c>
      <c r="AE24" s="386">
        <v>5.8540607393156501</v>
      </c>
      <c r="AF24" s="205">
        <v>217</v>
      </c>
      <c r="AG24" s="124">
        <v>13.5</v>
      </c>
      <c r="AH24" s="124">
        <v>18</v>
      </c>
      <c r="AI24" s="355">
        <v>26.222222222222204</v>
      </c>
      <c r="AJ24" s="356">
        <v>-5.3333333333333384</v>
      </c>
      <c r="AK24" s="357">
        <v>0.881132810428091</v>
      </c>
      <c r="AL24" s="339">
        <v>1.5873015873015819</v>
      </c>
      <c r="AM24" s="437">
        <v>2.7486175864545936</v>
      </c>
      <c r="AN24" s="437">
        <v>4.2402216277297899</v>
      </c>
      <c r="AO24" s="335">
        <v>4.812238946895774</v>
      </c>
      <c r="AP24" s="751"/>
      <c r="AQ24" s="402">
        <v>0.51200000000000001</v>
      </c>
      <c r="AR24" s="427">
        <v>0.504</v>
      </c>
      <c r="AS24" s="427">
        <v>0.48399999999999999</v>
      </c>
      <c r="AT24" s="427">
        <v>0.47199999999999998</v>
      </c>
      <c r="AU24" s="427">
        <v>0.44800000000000001</v>
      </c>
      <c r="AV24" s="427">
        <v>0.41599999999999998</v>
      </c>
      <c r="AW24" s="427">
        <v>0.38667000000000001</v>
      </c>
      <c r="AX24" s="427">
        <v>0.36</v>
      </c>
      <c r="AY24" s="427">
        <v>0.34666999999999998</v>
      </c>
      <c r="AZ24" s="427">
        <v>0.33333000000000002</v>
      </c>
      <c r="BA24" s="427">
        <v>0.32</v>
      </c>
      <c r="BB24" s="366">
        <v>0.30667</v>
      </c>
      <c r="BC24" s="363">
        <v>1.5873015873015819</v>
      </c>
      <c r="BD24" s="445">
        <v>4.132231404958687</v>
      </c>
      <c r="BE24" s="445">
        <v>2.542372881355925</v>
      </c>
      <c r="BF24" s="445">
        <v>5.3571428571428603</v>
      </c>
      <c r="BG24" s="445">
        <v>7.6923076923077085</v>
      </c>
      <c r="BH24" s="445">
        <v>7.5852794372462284</v>
      </c>
      <c r="BI24" s="445">
        <v>7.4083333333333501</v>
      </c>
      <c r="BJ24" s="445">
        <v>3.8451553350448582</v>
      </c>
      <c r="BK24" s="445">
        <v>4.0020400204001882</v>
      </c>
      <c r="BL24" s="445">
        <v>4.1656249999999941</v>
      </c>
      <c r="BM24" s="365">
        <v>4.3466918837838699</v>
      </c>
      <c r="BN24" s="349">
        <v>4.7876801302613865</v>
      </c>
      <c r="BO24" s="349">
        <v>1.936632063587858</v>
      </c>
    </row>
    <row r="25" spans="1:67">
      <c r="A25" s="20" t="s">
        <v>131</v>
      </c>
      <c r="B25" s="21" t="s">
        <v>793</v>
      </c>
      <c r="C25" s="28" t="s">
        <v>71</v>
      </c>
      <c r="D25" s="28" t="s">
        <v>612</v>
      </c>
      <c r="E25" s="101">
        <v>41</v>
      </c>
      <c r="F25" s="104">
        <v>33</v>
      </c>
      <c r="G25" s="39" t="s">
        <v>660</v>
      </c>
      <c r="H25" s="40" t="s">
        <v>660</v>
      </c>
      <c r="I25" s="353">
        <v>25.33</v>
      </c>
      <c r="J25" s="214">
        <f>(S25/I25)*100</f>
        <v>3.6715357283853147</v>
      </c>
      <c r="K25" s="427">
        <v>0.22750000000000001</v>
      </c>
      <c r="L25" s="402">
        <v>0.23250000000000001</v>
      </c>
      <c r="M25" s="24">
        <f>((L25/K25)-1)*100</f>
        <v>2.19780219780219</v>
      </c>
      <c r="N25" s="329">
        <v>40420</v>
      </c>
      <c r="O25" s="320">
        <v>40422</v>
      </c>
      <c r="P25" s="321">
        <v>40436</v>
      </c>
      <c r="Q25" s="27" t="s">
        <v>8</v>
      </c>
      <c r="R25" s="21"/>
      <c r="S25" s="211">
        <f>L25*4</f>
        <v>0.93</v>
      </c>
      <c r="T25" s="221">
        <f>S25/X25*100</f>
        <v>73.228346456692918</v>
      </c>
      <c r="U25" s="332">
        <f>(I25/SQRT(22.5*X25*(I25/AA25))-1)*100</f>
        <v>31.474576646825312</v>
      </c>
      <c r="V25" s="47">
        <f>I25/X25</f>
        <v>19.944881889763778</v>
      </c>
      <c r="W25" s="333">
        <v>12</v>
      </c>
      <c r="X25" s="137">
        <v>1.27</v>
      </c>
      <c r="Y25" s="131">
        <v>6.8</v>
      </c>
      <c r="Z25" s="124">
        <v>3.24</v>
      </c>
      <c r="AA25" s="132">
        <v>1.95</v>
      </c>
      <c r="AB25" s="131">
        <v>1.25</v>
      </c>
      <c r="AC25" s="124">
        <v>1.27</v>
      </c>
      <c r="AD25" s="335">
        <f>(AC25/AB25-1)*100</f>
        <v>1.6000000000000014</v>
      </c>
      <c r="AE25" s="386">
        <f>(I25/AB25)/Y25</f>
        <v>2.98</v>
      </c>
      <c r="AF25" s="205">
        <v>220</v>
      </c>
      <c r="AG25" s="124">
        <v>21</v>
      </c>
      <c r="AH25" s="124">
        <v>28.27</v>
      </c>
      <c r="AI25" s="355">
        <f>((I25-AG25)/AG25)*100</f>
        <v>20.619047619047613</v>
      </c>
      <c r="AJ25" s="356">
        <f>((I25-AH25)/AH25)*100</f>
        <v>-10.399717014503011</v>
      </c>
      <c r="AK25" s="357">
        <f>AN25/AO25</f>
        <v>1.1963005920679859</v>
      </c>
      <c r="AL25" s="339">
        <f>((AQ25/AR25)^(1/1)-1)*100</f>
        <v>2.7777777777777901</v>
      </c>
      <c r="AM25" s="437">
        <f>((AQ25/AT25)^(1/3)-1)*100</f>
        <v>2.2606483164543834</v>
      </c>
      <c r="AN25" s="437">
        <f>((AQ25/AV25)^(1/5)-1)*100</f>
        <v>1.8256063172062076</v>
      </c>
      <c r="AO25" s="335">
        <f>((AQ25/BA25)^(1/10)-1)*100</f>
        <v>1.5260431444327649</v>
      </c>
      <c r="AP25" s="358"/>
      <c r="AQ25" s="402">
        <v>0.92500000000000004</v>
      </c>
      <c r="AR25" s="427">
        <v>0.9</v>
      </c>
      <c r="AS25" s="428">
        <v>0.88</v>
      </c>
      <c r="AT25" s="428">
        <v>0.86499999999999999</v>
      </c>
      <c r="AU25" s="428">
        <v>0.85499999999999998</v>
      </c>
      <c r="AV25" s="428">
        <v>0.84499999999999997</v>
      </c>
      <c r="AW25" s="428">
        <v>0.83499999999999996</v>
      </c>
      <c r="AX25" s="428">
        <v>0.82499999999999996</v>
      </c>
      <c r="AY25" s="428">
        <v>0.81499999999999995</v>
      </c>
      <c r="AZ25" s="428">
        <v>0.80500000000000005</v>
      </c>
      <c r="BA25" s="428">
        <v>0.79500000000000004</v>
      </c>
      <c r="BB25" s="366">
        <v>0.78500000000000003</v>
      </c>
      <c r="BC25" s="363">
        <f t="shared" ref="BC25:BM26" si="1">((AQ25/AR25)-1)*100</f>
        <v>2.7777777777777901</v>
      </c>
      <c r="BD25" s="364">
        <f t="shared" si="1"/>
        <v>2.2727272727272707</v>
      </c>
      <c r="BE25" s="364">
        <f t="shared" si="1"/>
        <v>1.7341040462427681</v>
      </c>
      <c r="BF25" s="364">
        <f t="shared" si="1"/>
        <v>1.1695906432748648</v>
      </c>
      <c r="BG25" s="364">
        <f t="shared" si="1"/>
        <v>1.1834319526627279</v>
      </c>
      <c r="BH25" s="364">
        <f t="shared" si="1"/>
        <v>1.1976047904191711</v>
      </c>
      <c r="BI25" s="364">
        <f t="shared" si="1"/>
        <v>1.2121212121212199</v>
      </c>
      <c r="BJ25" s="364">
        <f t="shared" si="1"/>
        <v>1.2269938650306678</v>
      </c>
      <c r="BK25" s="364">
        <f t="shared" si="1"/>
        <v>1.2422360248447006</v>
      </c>
      <c r="BL25" s="364">
        <f t="shared" si="1"/>
        <v>1.2578616352201255</v>
      </c>
      <c r="BM25" s="365">
        <f t="shared" si="1"/>
        <v>1.2738853503184711</v>
      </c>
      <c r="BN25" s="349">
        <f>AVERAGE(BC25:BM25)</f>
        <v>1.504394051876343</v>
      </c>
      <c r="BO25" s="349">
        <f>SQRT(AVERAGE((BC25-$BN25)^2,(BD25-$BN25)^2,(BE25-$BN25)^2,(BF25-$BN25)^2,(BG25-$BN25)^2,(BH25-$BN25)^2,(BI25-$BN25)^2,(BJ25-$BN25)^2,(BK25-$BN25)^2,(BL25-$BN25)^2,(BM25-$BN25)^2))</f>
        <v>0.51512151940257256</v>
      </c>
    </row>
    <row r="26" spans="1:67">
      <c r="A26" s="29" t="s">
        <v>557</v>
      </c>
      <c r="B26" s="31" t="s">
        <v>558</v>
      </c>
      <c r="C26" s="28" t="s">
        <v>101</v>
      </c>
      <c r="D26" s="36" t="s">
        <v>462</v>
      </c>
      <c r="E26" s="102">
        <v>29</v>
      </c>
      <c r="F26" s="104">
        <v>83</v>
      </c>
      <c r="G26" s="66" t="s">
        <v>717</v>
      </c>
      <c r="H26" s="67" t="s">
        <v>717</v>
      </c>
      <c r="I26" s="125">
        <v>23.16</v>
      </c>
      <c r="J26" s="215">
        <f>(S26/I26)*100</f>
        <v>2.7633851468048358</v>
      </c>
      <c r="K26" s="378">
        <v>0.15</v>
      </c>
      <c r="L26" s="367">
        <v>0.16</v>
      </c>
      <c r="M26" s="34">
        <f>((L26/K26)-1)*100</f>
        <v>6.6666666666666652</v>
      </c>
      <c r="N26" s="274">
        <v>40325</v>
      </c>
      <c r="O26" s="209">
        <v>40330</v>
      </c>
      <c r="P26" s="210">
        <v>40360</v>
      </c>
      <c r="Q26" s="35" t="s">
        <v>245</v>
      </c>
      <c r="R26" s="31"/>
      <c r="S26" s="171">
        <f>L26*4</f>
        <v>0.64</v>
      </c>
      <c r="T26" s="287">
        <f>S26/X26*100</f>
        <v>55.652173913043477</v>
      </c>
      <c r="U26" s="388">
        <f>(I26/SQRT(22.5*X26*(I26/AA26))-1)*100</f>
        <v>16.640908129503874</v>
      </c>
      <c r="V26" s="48">
        <f>I26/X26</f>
        <v>20.139130434782611</v>
      </c>
      <c r="W26" s="369">
        <v>12</v>
      </c>
      <c r="X26" s="138">
        <v>1.1499999999999999</v>
      </c>
      <c r="Y26" s="133" t="s">
        <v>762</v>
      </c>
      <c r="Z26" s="125">
        <v>1.1399999999999999</v>
      </c>
      <c r="AA26" s="134">
        <v>1.52</v>
      </c>
      <c r="AB26" s="133" t="s">
        <v>762</v>
      </c>
      <c r="AC26" s="125" t="s">
        <v>762</v>
      </c>
      <c r="AD26" s="370" t="s">
        <v>664</v>
      </c>
      <c r="AE26" s="389" t="s">
        <v>664</v>
      </c>
      <c r="AF26" s="206">
        <v>263</v>
      </c>
      <c r="AG26" s="125">
        <v>22.25</v>
      </c>
      <c r="AH26" s="125">
        <v>26.8</v>
      </c>
      <c r="AI26" s="372">
        <f>((I26-AG26)/AG26)*100</f>
        <v>4.0898876404494393</v>
      </c>
      <c r="AJ26" s="373">
        <f>((I26-AH26)/AH26)*100</f>
        <v>-13.582089552238807</v>
      </c>
      <c r="AK26" s="357">
        <f>AN26/AO26</f>
        <v>1.2414875618824956</v>
      </c>
      <c r="AL26" s="390">
        <f>((AQ26/AR26)^(1/1)-1)*100</f>
        <v>6.8965517241379448</v>
      </c>
      <c r="AM26" s="391">
        <f>((AQ26/AT26)^(1/3)-1)*100</f>
        <v>15.729452726293779</v>
      </c>
      <c r="AN26" s="391">
        <f>((AQ26/AV26)^(1/5)-1)*100</f>
        <v>19.91964554448078</v>
      </c>
      <c r="AO26" s="370">
        <f>((AQ26/BA26)^(1/10)-1)*100</f>
        <v>16.044981968467063</v>
      </c>
      <c r="AP26" s="358"/>
      <c r="AQ26" s="402">
        <v>0.62</v>
      </c>
      <c r="AR26" s="427">
        <v>0.57999999999999996</v>
      </c>
      <c r="AS26" s="428">
        <v>0.5</v>
      </c>
      <c r="AT26" s="428">
        <v>0.4</v>
      </c>
      <c r="AU26" s="428">
        <v>0.34</v>
      </c>
      <c r="AV26" s="428">
        <v>0.25</v>
      </c>
      <c r="AW26" s="428">
        <v>0.21</v>
      </c>
      <c r="AX26" s="428">
        <v>0.18</v>
      </c>
      <c r="AY26" s="428">
        <v>0.16667000000000001</v>
      </c>
      <c r="AZ26" s="428">
        <v>0.15332999999999999</v>
      </c>
      <c r="BA26" s="428">
        <v>0.14000000000000001</v>
      </c>
      <c r="BB26" s="366">
        <v>0.12667</v>
      </c>
      <c r="BC26" s="392">
        <f t="shared" si="1"/>
        <v>6.8965517241379448</v>
      </c>
      <c r="BD26" s="393">
        <f t="shared" si="1"/>
        <v>15.999999999999993</v>
      </c>
      <c r="BE26" s="393">
        <f t="shared" si="1"/>
        <v>25</v>
      </c>
      <c r="BF26" s="393">
        <f t="shared" si="1"/>
        <v>17.647058823529417</v>
      </c>
      <c r="BG26" s="393">
        <f t="shared" si="1"/>
        <v>36.000000000000007</v>
      </c>
      <c r="BH26" s="393">
        <f t="shared" si="1"/>
        <v>19.047619047619047</v>
      </c>
      <c r="BI26" s="393">
        <f t="shared" si="1"/>
        <v>16.666666666666675</v>
      </c>
      <c r="BJ26" s="393">
        <f t="shared" si="1"/>
        <v>7.9978400431991226</v>
      </c>
      <c r="BK26" s="393">
        <f t="shared" si="1"/>
        <v>8.7001891345464202</v>
      </c>
      <c r="BL26" s="393">
        <f t="shared" si="1"/>
        <v>9.5214285714285474</v>
      </c>
      <c r="BM26" s="394">
        <f t="shared" si="1"/>
        <v>10.523407278755826</v>
      </c>
      <c r="BN26" s="395">
        <f>AVERAGE(BC26:BM26)</f>
        <v>15.818251026352998</v>
      </c>
      <c r="BO26" s="395">
        <f>SQRT(AVERAGE((BC26-$BN26)^2,(BD26-$BN26)^2,(BE26-$BN26)^2,(BF26-$BN26)^2,(BG26-$BN26)^2,(BH26-$BN26)^2,(BI26-$BN26)^2,(BJ26-$BN26)^2,(BK26-$BN26)^2,(BL26-$BN26)^2,(BM26-$BN26)^2))</f>
        <v>8.3407073944316057</v>
      </c>
    </row>
    <row r="27" spans="1:67">
      <c r="A27" s="10" t="s">
        <v>744</v>
      </c>
      <c r="B27" s="11" t="s">
        <v>745</v>
      </c>
      <c r="C27" s="28" t="s">
        <v>102</v>
      </c>
      <c r="D27" s="19" t="s">
        <v>613</v>
      </c>
      <c r="E27" s="100">
        <v>17</v>
      </c>
      <c r="F27" s="104">
        <v>150</v>
      </c>
      <c r="G27" s="37" t="s">
        <v>660</v>
      </c>
      <c r="H27" s="38" t="s">
        <v>660</v>
      </c>
      <c r="I27" s="147">
        <v>24.1</v>
      </c>
      <c r="J27" s="214">
        <v>4.1493775933609953</v>
      </c>
      <c r="K27" s="934">
        <v>0.242718446601942</v>
      </c>
      <c r="L27" s="400">
        <v>0.25</v>
      </c>
      <c r="M27" s="213">
        <v>3.0000000000000031</v>
      </c>
      <c r="N27" s="16">
        <v>40513</v>
      </c>
      <c r="O27" s="17">
        <v>40515</v>
      </c>
      <c r="P27" s="18">
        <v>40527</v>
      </c>
      <c r="Q27" s="18" t="s">
        <v>8</v>
      </c>
      <c r="R27" s="314" t="s">
        <v>215</v>
      </c>
      <c r="S27" s="211">
        <v>1</v>
      </c>
      <c r="T27" s="221">
        <v>51.546391752577328</v>
      </c>
      <c r="U27" s="332">
        <v>-4.2650662052628574</v>
      </c>
      <c r="V27" s="47">
        <v>12.422680412371131</v>
      </c>
      <c r="W27" s="333">
        <v>12</v>
      </c>
      <c r="X27" s="137">
        <v>1.94</v>
      </c>
      <c r="Y27" s="131">
        <v>1.92</v>
      </c>
      <c r="Z27" s="353">
        <v>3.39</v>
      </c>
      <c r="AA27" s="132">
        <v>1.66</v>
      </c>
      <c r="AB27" s="131">
        <v>1.8</v>
      </c>
      <c r="AC27" s="353">
        <v>1.8</v>
      </c>
      <c r="AD27" s="335">
        <v>0</v>
      </c>
      <c r="AE27" s="335">
        <v>6.9733796296296306</v>
      </c>
      <c r="AF27" s="205">
        <v>274</v>
      </c>
      <c r="AG27" s="353">
        <v>21.75</v>
      </c>
      <c r="AH27" s="353">
        <v>28.51</v>
      </c>
      <c r="AI27" s="355">
        <v>10.804597701149431</v>
      </c>
      <c r="AJ27" s="356">
        <v>-15.468256752016829</v>
      </c>
      <c r="AK27" s="338">
        <v>0.50605554525284402</v>
      </c>
      <c r="AL27" s="339">
        <v>3.0000000000000031</v>
      </c>
      <c r="AM27" s="438">
        <v>3.3879252164052081</v>
      </c>
      <c r="AN27" s="438">
        <v>3.6645683298471838</v>
      </c>
      <c r="AO27" s="335">
        <v>7.2414349851975812</v>
      </c>
      <c r="AP27" s="341"/>
      <c r="AQ27" s="409">
        <v>0.97816000000000003</v>
      </c>
      <c r="AR27" s="343">
        <v>0.94966990291262099</v>
      </c>
      <c r="AS27" s="343">
        <v>0.93317475728155297</v>
      </c>
      <c r="AT27" s="343">
        <v>0.88511650485436899</v>
      </c>
      <c r="AU27" s="343">
        <v>0.85933009708737895</v>
      </c>
      <c r="AV27" s="343">
        <v>0.81706796116504798</v>
      </c>
      <c r="AW27" s="343">
        <v>0.76792233009708699</v>
      </c>
      <c r="AX27" s="343">
        <v>0.70014563106796102</v>
      </c>
      <c r="AY27" s="343">
        <v>0.63328155339805803</v>
      </c>
      <c r="AZ27" s="343">
        <v>0.553941747572815</v>
      </c>
      <c r="BA27" s="343">
        <v>0.48616504854368903</v>
      </c>
      <c r="BB27" s="397">
        <v>0.42952427184466002</v>
      </c>
      <c r="BC27" s="363">
        <v>3.0000000000000031</v>
      </c>
      <c r="BD27" s="364">
        <v>1.7676373586358101</v>
      </c>
      <c r="BE27" s="364">
        <v>5.429596235479961</v>
      </c>
      <c r="BF27" s="364">
        <v>3.0007569680604584</v>
      </c>
      <c r="BG27" s="364">
        <v>5.1724137931034475</v>
      </c>
      <c r="BH27" s="364">
        <v>6.3998179427531054</v>
      </c>
      <c r="BI27" s="364">
        <v>9.6803716286486985</v>
      </c>
      <c r="BJ27" s="364">
        <v>10.558349175200819</v>
      </c>
      <c r="BK27" s="364">
        <v>14.322770611329233</v>
      </c>
      <c r="BL27" s="364">
        <v>13.94108836744881</v>
      </c>
      <c r="BM27" s="365">
        <v>13.186862864763469</v>
      </c>
      <c r="BN27" s="349">
        <v>7.8599695404930747</v>
      </c>
      <c r="BO27" s="349">
        <v>4.4448968484872529</v>
      </c>
    </row>
    <row r="28" spans="1:67">
      <c r="A28" s="20" t="s">
        <v>387</v>
      </c>
      <c r="B28" s="21" t="s">
        <v>388</v>
      </c>
      <c r="C28" s="28" t="s">
        <v>71</v>
      </c>
      <c r="D28" s="28" t="s">
        <v>612</v>
      </c>
      <c r="E28" s="101">
        <v>38</v>
      </c>
      <c r="F28" s="104">
        <v>51</v>
      </c>
      <c r="G28" s="39" t="s">
        <v>660</v>
      </c>
      <c r="H28" s="40" t="s">
        <v>660</v>
      </c>
      <c r="I28" s="124">
        <v>18.29</v>
      </c>
      <c r="J28" s="214">
        <f>(S28/I28)*100</f>
        <v>3.991252050300711</v>
      </c>
      <c r="K28" s="427">
        <v>0.18</v>
      </c>
      <c r="L28" s="402">
        <v>0.1825</v>
      </c>
      <c r="M28" s="746">
        <f>((L28/K28)-1)*100</f>
        <v>1.388888888888884</v>
      </c>
      <c r="N28" s="25">
        <v>40493</v>
      </c>
      <c r="O28" s="26">
        <v>40497</v>
      </c>
      <c r="P28" s="27">
        <v>40513</v>
      </c>
      <c r="Q28" s="27" t="s">
        <v>7</v>
      </c>
      <c r="R28" s="21"/>
      <c r="S28" s="211">
        <f>L28*4</f>
        <v>0.73</v>
      </c>
      <c r="T28" s="221">
        <f>S28/X28*100</f>
        <v>73</v>
      </c>
      <c r="U28" s="332">
        <f>(I28/SQRT(22.5*X28*(I28/AA28))-1)*100</f>
        <v>16.861171196139104</v>
      </c>
      <c r="V28" s="47">
        <f>I28/X28</f>
        <v>18.29</v>
      </c>
      <c r="W28" s="333">
        <v>12</v>
      </c>
      <c r="X28" s="137">
        <v>1</v>
      </c>
      <c r="Y28" s="131">
        <v>6.39</v>
      </c>
      <c r="Z28" s="124">
        <v>2.77</v>
      </c>
      <c r="AA28" s="132">
        <v>1.68</v>
      </c>
      <c r="AB28" s="131">
        <v>0.98</v>
      </c>
      <c r="AC28" s="124">
        <v>1.04</v>
      </c>
      <c r="AD28" s="335">
        <f>(AC28/AB28-1)*100</f>
        <v>6.1224489795918435</v>
      </c>
      <c r="AE28" s="335">
        <f>(I28/AB28)/Y28</f>
        <v>2.920698795950305</v>
      </c>
      <c r="AF28" s="205">
        <v>285</v>
      </c>
      <c r="AG28" s="124">
        <v>15.9</v>
      </c>
      <c r="AH28" s="124">
        <v>19.309999999999999</v>
      </c>
      <c r="AI28" s="355">
        <f>((I28-AG28)/AG28)*100</f>
        <v>15.031446540880495</v>
      </c>
      <c r="AJ28" s="356">
        <f>((I28-AH28)/AH28)*100</f>
        <v>-5.282237182806834</v>
      </c>
      <c r="AK28" s="357">
        <f>AN28/AO28</f>
        <v>0.86744401604260146</v>
      </c>
      <c r="AL28" s="339">
        <f>((AQ28/AR28)^(1/1)-1)*100</f>
        <v>1.4035087719298289</v>
      </c>
      <c r="AM28" s="437">
        <f>((AQ28/AT28)^(1/3)-1)*100</f>
        <v>1.4236785291606102</v>
      </c>
      <c r="AN28" s="437">
        <f>((AQ28/AV28)^(1/5)-1)*100</f>
        <v>1.4446416964055242</v>
      </c>
      <c r="AO28" s="335">
        <f>((AQ28/BA28)^(1/10)-1)*100</f>
        <v>1.6654004981164983</v>
      </c>
      <c r="AP28" s="358"/>
      <c r="AQ28" s="402">
        <v>0.72250000000000003</v>
      </c>
      <c r="AR28" s="427">
        <v>0.71250000000000002</v>
      </c>
      <c r="AS28" s="427">
        <v>0.70250000000000001</v>
      </c>
      <c r="AT28" s="427">
        <v>0.6925</v>
      </c>
      <c r="AU28" s="427">
        <v>0.6825</v>
      </c>
      <c r="AV28" s="427">
        <v>0.67249999999999999</v>
      </c>
      <c r="AW28" s="427">
        <v>0.66249999999999998</v>
      </c>
      <c r="AX28" s="427">
        <v>0.64875000000000005</v>
      </c>
      <c r="AY28" s="427">
        <v>0.63375000000000004</v>
      </c>
      <c r="AZ28" s="427">
        <v>0.62250000000000005</v>
      </c>
      <c r="BA28" s="427">
        <v>0.61250000000000004</v>
      </c>
      <c r="BB28" s="366">
        <v>0.59499999999999997</v>
      </c>
      <c r="BC28" s="363">
        <f t="shared" ref="BC28:BM28" si="2">((AQ28/AR28)-1)*100</f>
        <v>1.4035087719298289</v>
      </c>
      <c r="BD28" s="364">
        <f t="shared" si="2"/>
        <v>1.4234875444839812</v>
      </c>
      <c r="BE28" s="364">
        <f t="shared" si="2"/>
        <v>1.4440433212996373</v>
      </c>
      <c r="BF28" s="364">
        <f t="shared" si="2"/>
        <v>1.46520146520146</v>
      </c>
      <c r="BG28" s="364">
        <f t="shared" si="2"/>
        <v>1.4869888475836479</v>
      </c>
      <c r="BH28" s="364">
        <f t="shared" si="2"/>
        <v>1.5094339622641506</v>
      </c>
      <c r="BI28" s="364">
        <f t="shared" si="2"/>
        <v>2.1194605009633882</v>
      </c>
      <c r="BJ28" s="364">
        <f t="shared" si="2"/>
        <v>2.3668639053254559</v>
      </c>
      <c r="BK28" s="364">
        <f t="shared" si="2"/>
        <v>1.8072289156626509</v>
      </c>
      <c r="BL28" s="364">
        <f t="shared" si="2"/>
        <v>1.6326530612244872</v>
      </c>
      <c r="BM28" s="365">
        <f t="shared" si="2"/>
        <v>2.941176470588247</v>
      </c>
      <c r="BN28" s="349">
        <f>AVERAGE(BC28:BM28)</f>
        <v>1.7818224333206307</v>
      </c>
      <c r="BO28" s="349">
        <f>SQRT(AVERAGE((BC28-$BN28)^2,(BD28-$BN28)^2,(BE28-$BN28)^2,(BF28-$BN28)^2,(BG28-$BN28)^2,(BH28-$BN28)^2,(BI28-$BN28)^2,(BJ28-$BN28)^2,(BK28-$BN28)^2,(BL28-$BN28)^2,(BM28-$BN28)^2))</f>
        <v>0.4738874790398605</v>
      </c>
    </row>
    <row r="29" spans="1:67">
      <c r="A29" s="20" t="s">
        <v>758</v>
      </c>
      <c r="B29" s="21" t="s">
        <v>759</v>
      </c>
      <c r="C29" s="28" t="s">
        <v>102</v>
      </c>
      <c r="D29" s="28" t="s">
        <v>613</v>
      </c>
      <c r="E29" s="101">
        <v>17</v>
      </c>
      <c r="F29" s="104">
        <v>156</v>
      </c>
      <c r="G29" s="39" t="s">
        <v>717</v>
      </c>
      <c r="H29" s="40" t="s">
        <v>717</v>
      </c>
      <c r="I29" s="124">
        <v>19.829999999999998</v>
      </c>
      <c r="J29" s="214">
        <v>3.4291477559253667</v>
      </c>
      <c r="K29" s="429">
        <v>0.161904761904762</v>
      </c>
      <c r="L29" s="385">
        <v>0.17</v>
      </c>
      <c r="M29" s="214">
        <v>5.0000000000000044</v>
      </c>
      <c r="N29" s="25">
        <v>40687</v>
      </c>
      <c r="O29" s="26">
        <v>40689</v>
      </c>
      <c r="P29" s="27">
        <v>40703</v>
      </c>
      <c r="Q29" s="27" t="s">
        <v>695</v>
      </c>
      <c r="R29" s="180" t="s">
        <v>215</v>
      </c>
      <c r="S29" s="211">
        <v>0.68</v>
      </c>
      <c r="T29" s="221">
        <v>30.222222222222214</v>
      </c>
      <c r="U29" s="332">
        <v>-23.603761969680843</v>
      </c>
      <c r="V29" s="47">
        <v>8.8133333333333326</v>
      </c>
      <c r="W29" s="333">
        <v>12</v>
      </c>
      <c r="X29" s="137">
        <v>2.25</v>
      </c>
      <c r="Y29" s="131">
        <v>1.75</v>
      </c>
      <c r="Z29" s="353">
        <v>2.8</v>
      </c>
      <c r="AA29" s="132">
        <v>1.49</v>
      </c>
      <c r="AB29" s="131">
        <v>1.92</v>
      </c>
      <c r="AC29" s="124">
        <v>2.1</v>
      </c>
      <c r="AD29" s="335">
        <v>9.3750000000000018</v>
      </c>
      <c r="AE29" s="335">
        <v>5.9017857142857144</v>
      </c>
      <c r="AF29" s="205">
        <v>326</v>
      </c>
      <c r="AG29" s="353">
        <v>17.78</v>
      </c>
      <c r="AH29" s="353">
        <v>23</v>
      </c>
      <c r="AI29" s="355">
        <v>11.529808773903241</v>
      </c>
      <c r="AJ29" s="356">
        <v>-13.782608695652179</v>
      </c>
      <c r="AK29" s="357">
        <v>0.74932134451603705</v>
      </c>
      <c r="AL29" s="339">
        <v>29.760525299343382</v>
      </c>
      <c r="AM29" s="438">
        <v>18.714466639445</v>
      </c>
      <c r="AN29" s="438">
        <v>14.2740124394426</v>
      </c>
      <c r="AO29" s="335">
        <v>19.049253759962937</v>
      </c>
      <c r="AP29" s="358"/>
      <c r="AQ29" s="402">
        <v>0.63990476190476198</v>
      </c>
      <c r="AR29" s="427">
        <v>0.49314285714285699</v>
      </c>
      <c r="AS29" s="427">
        <v>0.43561904761904802</v>
      </c>
      <c r="AT29" s="427">
        <v>0.38247619047619003</v>
      </c>
      <c r="AU29" s="427">
        <v>0.34066666666666701</v>
      </c>
      <c r="AV29" s="427">
        <v>0.328380952380952</v>
      </c>
      <c r="AW29" s="427">
        <v>0.27752380952380901</v>
      </c>
      <c r="AX29" s="427">
        <v>0.235238095238095</v>
      </c>
      <c r="AY29" s="427">
        <v>0.17428571428571399</v>
      </c>
      <c r="AZ29" s="427">
        <v>0.14847619047619001</v>
      </c>
      <c r="BA29" s="427">
        <v>0.11190476190476201</v>
      </c>
      <c r="BB29" s="366">
        <v>0.10647619047619</v>
      </c>
      <c r="BC29" s="363">
        <v>29.760525299343382</v>
      </c>
      <c r="BD29" s="445">
        <v>13.205072146917349</v>
      </c>
      <c r="BE29" s="445">
        <v>13.894422310756992</v>
      </c>
      <c r="BF29" s="445">
        <v>12.272854347218342</v>
      </c>
      <c r="BG29" s="445">
        <v>3.7412993039442899</v>
      </c>
      <c r="BH29" s="445">
        <v>18.325326012354168</v>
      </c>
      <c r="BI29" s="445">
        <v>17.9757085020243</v>
      </c>
      <c r="BJ29" s="445">
        <v>34.972677595628419</v>
      </c>
      <c r="BK29" s="445">
        <v>17.382937780628559</v>
      </c>
      <c r="BL29" s="445">
        <v>32.680851063829806</v>
      </c>
      <c r="BM29" s="365">
        <v>5.0983899821108958</v>
      </c>
      <c r="BN29" s="349">
        <v>18.119096758614234</v>
      </c>
      <c r="BO29" s="349">
        <v>9.9299806907116714</v>
      </c>
    </row>
    <row r="30" spans="1:67">
      <c r="A30" s="20" t="s">
        <v>418</v>
      </c>
      <c r="B30" s="21" t="s">
        <v>419</v>
      </c>
      <c r="C30" s="28" t="s">
        <v>4</v>
      </c>
      <c r="D30" s="28" t="s">
        <v>614</v>
      </c>
      <c r="E30" s="101">
        <v>14</v>
      </c>
      <c r="F30" s="104">
        <v>179</v>
      </c>
      <c r="G30" s="39" t="s">
        <v>717</v>
      </c>
      <c r="H30" s="40" t="s">
        <v>717</v>
      </c>
      <c r="I30" s="159">
        <v>15.86</v>
      </c>
      <c r="J30" s="214">
        <v>2.0807061790668349</v>
      </c>
      <c r="K30" s="427">
        <v>0.32</v>
      </c>
      <c r="L30" s="385">
        <v>0.33</v>
      </c>
      <c r="M30" s="214">
        <v>3.125</v>
      </c>
      <c r="N30" s="25">
        <v>40487</v>
      </c>
      <c r="O30" s="26">
        <v>40491</v>
      </c>
      <c r="P30" s="27">
        <v>40513</v>
      </c>
      <c r="Q30" s="27" t="s">
        <v>699</v>
      </c>
      <c r="R30" s="21" t="s">
        <v>625</v>
      </c>
      <c r="S30" s="211">
        <v>0.33</v>
      </c>
      <c r="T30" s="221">
        <v>54.098360655737707</v>
      </c>
      <c r="U30" s="332">
        <v>50.49547796823957</v>
      </c>
      <c r="V30" s="47">
        <v>26</v>
      </c>
      <c r="W30" s="333">
        <v>12</v>
      </c>
      <c r="X30" s="137">
        <v>0.61</v>
      </c>
      <c r="Y30" s="131">
        <v>1.65</v>
      </c>
      <c r="Z30" s="353">
        <v>1.78</v>
      </c>
      <c r="AA30" s="132">
        <v>1.96</v>
      </c>
      <c r="AB30" s="131">
        <v>0.68</v>
      </c>
      <c r="AC30" s="353">
        <v>1.1000000000000001</v>
      </c>
      <c r="AD30" s="335">
        <v>61.764705882352949</v>
      </c>
      <c r="AE30" s="335">
        <v>14.135472370766491</v>
      </c>
      <c r="AF30" s="205">
        <v>377</v>
      </c>
      <c r="AG30" s="353">
        <v>15.5</v>
      </c>
      <c r="AH30" s="353">
        <v>19.96</v>
      </c>
      <c r="AI30" s="355">
        <v>2.322580645161286</v>
      </c>
      <c r="AJ30" s="356">
        <v>-20.54108216432866</v>
      </c>
      <c r="AK30" s="357">
        <v>1.4267149968774488</v>
      </c>
      <c r="AL30" s="339">
        <v>3.125</v>
      </c>
      <c r="AM30" s="438">
        <v>6.917810999860885</v>
      </c>
      <c r="AN30" s="438">
        <v>16.567467387918139</v>
      </c>
      <c r="AO30" s="335">
        <v>11.612317403390438</v>
      </c>
      <c r="AP30" s="358"/>
      <c r="AQ30" s="402">
        <v>0.33</v>
      </c>
      <c r="AR30" s="427">
        <v>0.32</v>
      </c>
      <c r="AS30" s="428">
        <v>0.3</v>
      </c>
      <c r="AT30" s="428">
        <v>0.27</v>
      </c>
      <c r="AU30" s="428">
        <v>0.25</v>
      </c>
      <c r="AV30" s="428">
        <v>0.15332999999999999</v>
      </c>
      <c r="AW30" s="428">
        <v>0.14333000000000001</v>
      </c>
      <c r="AX30" s="428">
        <v>0.13</v>
      </c>
      <c r="AY30" s="428">
        <v>0.12333</v>
      </c>
      <c r="AZ30" s="428">
        <v>0.11667</v>
      </c>
      <c r="BA30" s="428">
        <v>0.11</v>
      </c>
      <c r="BB30" s="366">
        <v>9.3329999999999996E-2</v>
      </c>
      <c r="BC30" s="363">
        <v>3.125</v>
      </c>
      <c r="BD30" s="364">
        <v>6.6666666666666652</v>
      </c>
      <c r="BE30" s="364">
        <v>11.111111111111088</v>
      </c>
      <c r="BF30" s="364">
        <v>8.0000000000000071</v>
      </c>
      <c r="BG30" s="364">
        <v>63.047022761364367</v>
      </c>
      <c r="BH30" s="364">
        <v>6.9769064396846279</v>
      </c>
      <c r="BI30" s="364">
        <v>10.253846153846171</v>
      </c>
      <c r="BJ30" s="364">
        <v>5.4082542771426425</v>
      </c>
      <c r="BK30" s="364">
        <v>5.7084083311905287</v>
      </c>
      <c r="BL30" s="364">
        <v>6.0636363636363599</v>
      </c>
      <c r="BM30" s="365">
        <v>17.861352191149681</v>
      </c>
      <c r="BN30" s="349">
        <v>13.111109481435648</v>
      </c>
      <c r="BO30" s="349">
        <v>16.228846766083439</v>
      </c>
    </row>
    <row r="31" spans="1:67">
      <c r="A31" s="29" t="s">
        <v>125</v>
      </c>
      <c r="B31" s="31" t="s">
        <v>126</v>
      </c>
      <c r="C31" s="28" t="s">
        <v>102</v>
      </c>
      <c r="D31" s="36" t="s">
        <v>613</v>
      </c>
      <c r="E31" s="102">
        <v>13</v>
      </c>
      <c r="F31" s="104">
        <v>199</v>
      </c>
      <c r="G31" s="41" t="s">
        <v>660</v>
      </c>
      <c r="H31" s="43" t="s">
        <v>796</v>
      </c>
      <c r="I31" s="173">
        <v>18.11</v>
      </c>
      <c r="J31" s="214">
        <v>3.4014356709000562</v>
      </c>
      <c r="K31" s="368">
        <v>0.14299999999999999</v>
      </c>
      <c r="L31" s="406">
        <v>0.154</v>
      </c>
      <c r="M31" s="215">
        <v>7.6923076923077085</v>
      </c>
      <c r="N31" s="44">
        <v>40709</v>
      </c>
      <c r="O31" s="45">
        <v>40711</v>
      </c>
      <c r="P31" s="35">
        <v>40739</v>
      </c>
      <c r="Q31" s="27" t="s">
        <v>13</v>
      </c>
      <c r="R31" s="21"/>
      <c r="S31" s="171">
        <v>0.61599999999999999</v>
      </c>
      <c r="T31" s="221">
        <v>14.096109839816933</v>
      </c>
      <c r="U31" s="388">
        <v>-59.740480829948893</v>
      </c>
      <c r="V31" s="47">
        <v>4.1441647597253999</v>
      </c>
      <c r="W31" s="369">
        <v>12</v>
      </c>
      <c r="X31" s="137">
        <v>4.37</v>
      </c>
      <c r="Y31" s="131">
        <v>0.46</v>
      </c>
      <c r="Z31" s="353">
        <v>1.51</v>
      </c>
      <c r="AA31" s="132">
        <v>0.88</v>
      </c>
      <c r="AB31" s="131">
        <v>4.28</v>
      </c>
      <c r="AC31" s="353">
        <v>3.89</v>
      </c>
      <c r="AD31" s="335">
        <v>-9.1121495327102799</v>
      </c>
      <c r="AE31" s="335">
        <v>9.198496546119463</v>
      </c>
      <c r="AF31" s="205">
        <v>379</v>
      </c>
      <c r="AG31" s="353">
        <v>16.809999999999999</v>
      </c>
      <c r="AH31" s="353">
        <v>25.77</v>
      </c>
      <c r="AI31" s="355">
        <v>7.7334919690660362</v>
      </c>
      <c r="AJ31" s="356">
        <v>-29.724485836243701</v>
      </c>
      <c r="AK31" s="374">
        <v>0.79315634875457997</v>
      </c>
      <c r="AL31" s="339">
        <v>8.5106382978723527</v>
      </c>
      <c r="AM31" s="438">
        <v>9.757284858524585</v>
      </c>
      <c r="AN31" s="438">
        <v>12.89034569602032</v>
      </c>
      <c r="AO31" s="335">
        <v>16.251960557664113</v>
      </c>
      <c r="AP31" s="375"/>
      <c r="AQ31" s="367">
        <v>0.56100000000000005</v>
      </c>
      <c r="AR31" s="378">
        <v>0.51700000000000002</v>
      </c>
      <c r="AS31" s="378">
        <v>0.47299999999999998</v>
      </c>
      <c r="AT31" s="378">
        <v>0.42429</v>
      </c>
      <c r="AU31" s="378">
        <v>0.36268</v>
      </c>
      <c r="AV31" s="378">
        <v>0.30597000000000002</v>
      </c>
      <c r="AW31" s="378">
        <v>0.25385000000000002</v>
      </c>
      <c r="AX31" s="378">
        <v>0.20815</v>
      </c>
      <c r="AY31" s="378">
        <v>0.17194000000000001</v>
      </c>
      <c r="AZ31" s="378">
        <v>0.14477999999999999</v>
      </c>
      <c r="BA31" s="378">
        <v>0.12444</v>
      </c>
      <c r="BB31" s="398">
        <v>9.7290000000000001E-2</v>
      </c>
      <c r="BC31" s="363">
        <v>8.5106382978723527</v>
      </c>
      <c r="BD31" s="364">
        <v>9.3023255813953654</v>
      </c>
      <c r="BE31" s="364">
        <v>11.480355417285342</v>
      </c>
      <c r="BF31" s="364">
        <v>16.98742693283334</v>
      </c>
      <c r="BG31" s="364">
        <v>18.534496846096001</v>
      </c>
      <c r="BH31" s="364">
        <v>20.531810124089027</v>
      </c>
      <c r="BI31" s="364">
        <v>21.955320682200334</v>
      </c>
      <c r="BJ31" s="364">
        <v>21.059671978597169</v>
      </c>
      <c r="BK31" s="364">
        <v>18.759497168117161</v>
      </c>
      <c r="BL31" s="364">
        <v>16.345226615236246</v>
      </c>
      <c r="BM31" s="365">
        <v>27.906259636139364</v>
      </c>
      <c r="BN31" s="349">
        <v>17.397548116351061</v>
      </c>
      <c r="BO31" s="349">
        <v>5.5463924318948097</v>
      </c>
    </row>
    <row r="32" spans="1:67">
      <c r="A32" s="10" t="s">
        <v>523</v>
      </c>
      <c r="B32" s="11" t="s">
        <v>524</v>
      </c>
      <c r="C32" s="28" t="s">
        <v>102</v>
      </c>
      <c r="D32" s="19" t="s">
        <v>613</v>
      </c>
      <c r="E32" s="100">
        <v>31</v>
      </c>
      <c r="F32" s="104">
        <v>78</v>
      </c>
      <c r="G32" s="37" t="s">
        <v>660</v>
      </c>
      <c r="H32" s="52" t="s">
        <v>717</v>
      </c>
      <c r="I32" s="147">
        <v>27.12</v>
      </c>
      <c r="J32" s="213">
        <f>(S32/I32)*100</f>
        <v>4.5722713864306783</v>
      </c>
      <c r="K32" s="343">
        <v>0.30499999999999999</v>
      </c>
      <c r="L32" s="409">
        <v>0.31</v>
      </c>
      <c r="M32" s="761">
        <f>((L32/K32)-1)*100</f>
        <v>1.6393442622950838</v>
      </c>
      <c r="N32" s="16">
        <v>40799</v>
      </c>
      <c r="O32" s="17">
        <v>40801</v>
      </c>
      <c r="P32" s="18">
        <v>40817</v>
      </c>
      <c r="Q32" s="18" t="s">
        <v>245</v>
      </c>
      <c r="R32" s="11"/>
      <c r="S32" s="211">
        <f>L32*4</f>
        <v>1.24</v>
      </c>
      <c r="T32" s="222">
        <f>S32/X32*100</f>
        <v>52.991452991452995</v>
      </c>
      <c r="U32" s="380">
        <f>(I32/SQRT(22.5*X32*(I32/AA32))-1)*100</f>
        <v>-21.707684861880526</v>
      </c>
      <c r="V32" s="46">
        <f>I32/X32</f>
        <v>11.589743589743591</v>
      </c>
      <c r="W32" s="333">
        <v>12</v>
      </c>
      <c r="X32" s="145">
        <v>2.34</v>
      </c>
      <c r="Y32" s="146">
        <v>1.18</v>
      </c>
      <c r="Z32" s="147">
        <v>2.72</v>
      </c>
      <c r="AA32" s="148">
        <v>1.19</v>
      </c>
      <c r="AB32" s="146">
        <v>2.37</v>
      </c>
      <c r="AC32" s="147">
        <v>2.4700000000000002</v>
      </c>
      <c r="AD32" s="334">
        <f>(AC32/AB32-1)*100</f>
        <v>4.2194092827004148</v>
      </c>
      <c r="AE32" s="381">
        <f>(I32/AB32)/Y32</f>
        <v>9.6974898090538524</v>
      </c>
      <c r="AF32" s="277">
        <v>415</v>
      </c>
      <c r="AG32" s="147">
        <v>24.6</v>
      </c>
      <c r="AH32" s="147">
        <v>30.35</v>
      </c>
      <c r="AI32" s="336">
        <f>((I32-AG32)/AG32)*100</f>
        <v>10.243902439024389</v>
      </c>
      <c r="AJ32" s="337">
        <f>((I32-AH32)/AH32)*100</f>
        <v>-10.642504118616145</v>
      </c>
      <c r="AK32" s="357">
        <f>AN32/AO32</f>
        <v>0.58969618660389123</v>
      </c>
      <c r="AL32" s="382">
        <f>((AQ32/AR32)^(1/1)-1)*100</f>
        <v>0.83333333333333037</v>
      </c>
      <c r="AM32" s="383">
        <f>((AQ32/AT32)^(1/3)-1)*100</f>
        <v>3.8613280728291954</v>
      </c>
      <c r="AN32" s="383">
        <f>((AQ32/AV32)^(1/5)-1)*100</f>
        <v>4.7376504947476583</v>
      </c>
      <c r="AO32" s="334">
        <f>((AQ32/BA32)^(1/10)-1)*100</f>
        <v>8.0340531317188546</v>
      </c>
      <c r="AP32" s="358"/>
      <c r="AQ32" s="402">
        <v>1.21</v>
      </c>
      <c r="AR32" s="428">
        <v>1.2</v>
      </c>
      <c r="AS32" s="428">
        <v>1.1599999999999999</v>
      </c>
      <c r="AT32" s="428">
        <v>1.08</v>
      </c>
      <c r="AU32" s="428">
        <v>1.04</v>
      </c>
      <c r="AV32" s="428">
        <v>0.96</v>
      </c>
      <c r="AW32" s="428">
        <v>0.83635999999999999</v>
      </c>
      <c r="AX32" s="428">
        <v>0.71072999999999997</v>
      </c>
      <c r="AY32" s="428">
        <v>0.63107999999999997</v>
      </c>
      <c r="AZ32" s="428">
        <v>0.60104000000000002</v>
      </c>
      <c r="BA32" s="428">
        <v>0.55869999999999997</v>
      </c>
      <c r="BB32" s="366">
        <v>0.53398000000000001</v>
      </c>
      <c r="BC32" s="346">
        <f t="shared" ref="BC32:BM32" si="3">((AQ32/AR32)-1)*100</f>
        <v>0.83333333333333037</v>
      </c>
      <c r="BD32" s="347">
        <f t="shared" si="3"/>
        <v>3.4482758620689724</v>
      </c>
      <c r="BE32" s="347">
        <f t="shared" si="3"/>
        <v>7.4074074074073959</v>
      </c>
      <c r="BF32" s="347">
        <f t="shared" si="3"/>
        <v>3.8461538461538547</v>
      </c>
      <c r="BG32" s="347">
        <f t="shared" si="3"/>
        <v>8.3333333333333481</v>
      </c>
      <c r="BH32" s="347">
        <f t="shared" si="3"/>
        <v>14.783107752642399</v>
      </c>
      <c r="BI32" s="347">
        <f t="shared" si="3"/>
        <v>17.676192084195129</v>
      </c>
      <c r="BJ32" s="347">
        <f t="shared" si="3"/>
        <v>12.621220764403883</v>
      </c>
      <c r="BK32" s="347">
        <f t="shared" si="3"/>
        <v>4.9980034606681656</v>
      </c>
      <c r="BL32" s="347">
        <f t="shared" si="3"/>
        <v>7.5783067836048046</v>
      </c>
      <c r="BM32" s="348">
        <f t="shared" si="3"/>
        <v>4.6293868684220252</v>
      </c>
      <c r="BN32" s="350">
        <f>AVERAGE(BC32:BM32)</f>
        <v>7.8322474087484828</v>
      </c>
      <c r="BO32" s="350">
        <f>SQRT(AVERAGE((BC32-$BN32)^2,(BD32-$BN32)^2,(BE32-$BN32)^2,(BF32-$BN32)^2,(BG32-$BN32)^2,(BH32-$BN32)^2,(BI32-$BN32)^2,(BJ32-$BN32)^2,(BK32-$BN32)^2,(BL32-$BN32)^2,(BM32-$BN32)^2))</f>
        <v>4.9637983541868786</v>
      </c>
    </row>
    <row r="33" spans="1:67">
      <c r="A33" s="76" t="s">
        <v>525</v>
      </c>
      <c r="B33" s="21" t="s">
        <v>526</v>
      </c>
      <c r="C33" s="28" t="s">
        <v>102</v>
      </c>
      <c r="D33" s="28" t="s">
        <v>613</v>
      </c>
      <c r="E33" s="101">
        <v>23</v>
      </c>
      <c r="F33" s="104">
        <v>107</v>
      </c>
      <c r="G33" s="39" t="s">
        <v>717</v>
      </c>
      <c r="H33" s="40" t="s">
        <v>717</v>
      </c>
      <c r="I33" s="124">
        <v>33.090000000000003</v>
      </c>
      <c r="J33" s="214">
        <v>2.8407373828951346</v>
      </c>
      <c r="K33" s="425">
        <v>0.46</v>
      </c>
      <c r="L33" s="385">
        <v>0.47</v>
      </c>
      <c r="M33" s="214">
        <v>2.1739130434782479</v>
      </c>
      <c r="N33" s="25">
        <v>40707</v>
      </c>
      <c r="O33" s="26">
        <v>40709</v>
      </c>
      <c r="P33" s="27">
        <v>40725</v>
      </c>
      <c r="Q33" s="27" t="s">
        <v>701</v>
      </c>
      <c r="R33" s="94" t="s">
        <v>706</v>
      </c>
      <c r="S33" s="211">
        <v>0.94</v>
      </c>
      <c r="T33" s="221">
        <v>38.683127572016446</v>
      </c>
      <c r="U33" s="332">
        <v>-11.641396579880741</v>
      </c>
      <c r="V33" s="47">
        <v>13.61728395061728</v>
      </c>
      <c r="W33" s="333">
        <v>12</v>
      </c>
      <c r="X33" s="137">
        <v>2.4300000000000002</v>
      </c>
      <c r="Y33" s="131" t="s">
        <v>762</v>
      </c>
      <c r="Z33" s="353">
        <v>3.5</v>
      </c>
      <c r="AA33" s="132">
        <v>1.29</v>
      </c>
      <c r="AB33" s="131">
        <v>2.56</v>
      </c>
      <c r="AC33" s="353">
        <v>2.4300000000000002</v>
      </c>
      <c r="AD33" s="335">
        <v>-5.078125</v>
      </c>
      <c r="AE33" s="386" t="s">
        <v>664</v>
      </c>
      <c r="AF33" s="205">
        <v>435</v>
      </c>
      <c r="AG33" s="353">
        <v>26.14</v>
      </c>
      <c r="AH33" s="353">
        <v>37.1</v>
      </c>
      <c r="AI33" s="355">
        <v>26.587605202754411</v>
      </c>
      <c r="AJ33" s="356">
        <v>-10.808625336927221</v>
      </c>
      <c r="AK33" s="357">
        <v>0.42540988752699299</v>
      </c>
      <c r="AL33" s="339">
        <v>2.2222222222222143</v>
      </c>
      <c r="AM33" s="438">
        <v>1.8801380823012752</v>
      </c>
      <c r="AN33" s="438">
        <v>2.3280728215380404</v>
      </c>
      <c r="AO33" s="335">
        <v>5.472540459911901</v>
      </c>
      <c r="AP33" s="358"/>
      <c r="AQ33" s="402">
        <v>0.92</v>
      </c>
      <c r="AR33" s="442">
        <v>0.9</v>
      </c>
      <c r="AS33" s="428">
        <v>0.89</v>
      </c>
      <c r="AT33" s="428">
        <v>0.87</v>
      </c>
      <c r="AU33" s="428">
        <v>0.85</v>
      </c>
      <c r="AV33" s="428">
        <v>0.82</v>
      </c>
      <c r="AW33" s="428">
        <v>0.79</v>
      </c>
      <c r="AX33" s="428">
        <v>0.7</v>
      </c>
      <c r="AY33" s="428">
        <v>0.62</v>
      </c>
      <c r="AZ33" s="428">
        <v>0.56999999999999995</v>
      </c>
      <c r="BA33" s="428">
        <v>0.54</v>
      </c>
      <c r="BB33" s="366">
        <v>0.34749999999999998</v>
      </c>
      <c r="BC33" s="363">
        <v>2.2222222222222143</v>
      </c>
      <c r="BD33" s="364">
        <v>1.1235955056179801</v>
      </c>
      <c r="BE33" s="364">
        <v>2.2988505747126409</v>
      </c>
      <c r="BF33" s="364">
        <v>2.3529411764705799</v>
      </c>
      <c r="BG33" s="364">
        <v>3.6585365853658574</v>
      </c>
      <c r="BH33" s="364">
        <v>3.7974683544303782</v>
      </c>
      <c r="BI33" s="364">
        <v>12.857142857142883</v>
      </c>
      <c r="BJ33" s="364">
        <v>12.9032258064516</v>
      </c>
      <c r="BK33" s="364">
        <v>8.7719298245614077</v>
      </c>
      <c r="BL33" s="364">
        <v>5.5555555555555349</v>
      </c>
      <c r="BM33" s="365">
        <v>55.395683453237403</v>
      </c>
      <c r="BN33" s="349">
        <v>10.085195628706233</v>
      </c>
      <c r="BO33" s="349">
        <v>14.87614507491085</v>
      </c>
    </row>
    <row r="34" spans="1:67">
      <c r="A34" s="20" t="s">
        <v>389</v>
      </c>
      <c r="B34" s="21" t="s">
        <v>390</v>
      </c>
      <c r="C34" s="28" t="s">
        <v>71</v>
      </c>
      <c r="D34" s="28" t="s">
        <v>612</v>
      </c>
      <c r="E34" s="101">
        <v>44</v>
      </c>
      <c r="F34" s="104">
        <v>25</v>
      </c>
      <c r="G34" s="39" t="s">
        <v>660</v>
      </c>
      <c r="H34" s="40" t="s">
        <v>660</v>
      </c>
      <c r="I34" s="124">
        <v>23.52</v>
      </c>
      <c r="J34" s="214">
        <f>(S34/I34)*100</f>
        <v>2.9336734693877551</v>
      </c>
      <c r="K34" s="427">
        <v>0.17</v>
      </c>
      <c r="L34" s="402">
        <v>0.17249999999999999</v>
      </c>
      <c r="M34" s="746">
        <f>((L34/K34)-1)*100</f>
        <v>1.4705882352941124</v>
      </c>
      <c r="N34" s="25">
        <v>40577</v>
      </c>
      <c r="O34" s="26">
        <v>40581</v>
      </c>
      <c r="P34" s="27">
        <v>40603</v>
      </c>
      <c r="Q34" s="27" t="s">
        <v>7</v>
      </c>
      <c r="R34" s="21"/>
      <c r="S34" s="211">
        <f>L34*4</f>
        <v>0.69</v>
      </c>
      <c r="T34" s="221">
        <f>S34/X34*100</f>
        <v>53.90625</v>
      </c>
      <c r="U34" s="332">
        <f>(I34/SQRT(22.5*X34*(I34/AA34))-1)*100</f>
        <v>18.173601112938908</v>
      </c>
      <c r="V34" s="47">
        <f>I34/X34</f>
        <v>18.375</v>
      </c>
      <c r="W34" s="333">
        <v>12</v>
      </c>
      <c r="X34" s="137">
        <v>1.28</v>
      </c>
      <c r="Y34" s="131">
        <v>1.69</v>
      </c>
      <c r="Z34" s="353">
        <v>1.97</v>
      </c>
      <c r="AA34" s="132">
        <v>1.71</v>
      </c>
      <c r="AB34" s="131">
        <v>0.99</v>
      </c>
      <c r="AC34" s="353">
        <v>1.1200000000000001</v>
      </c>
      <c r="AD34" s="335">
        <f>(AC34/AB34-1)*100</f>
        <v>13.131313131313149</v>
      </c>
      <c r="AE34" s="386">
        <f>(I34/AB34)/Y34</f>
        <v>14.057737134660211</v>
      </c>
      <c r="AF34" s="205">
        <v>437</v>
      </c>
      <c r="AG34" s="353">
        <v>21.88</v>
      </c>
      <c r="AH34" s="353">
        <v>28</v>
      </c>
      <c r="AI34" s="355">
        <f>((I34-AG34)/AG34)*100</f>
        <v>7.4954296160877538</v>
      </c>
      <c r="AJ34" s="356">
        <f>((I34-AH34)/AH34)*100</f>
        <v>-16</v>
      </c>
      <c r="AK34" s="357">
        <f>AN34/AO34</f>
        <v>0.93924528221535952</v>
      </c>
      <c r="AL34" s="339">
        <f>((AQ34/AR34)^(1/1)-1)*100</f>
        <v>3.0303030303030276</v>
      </c>
      <c r="AM34" s="438">
        <f>((AQ34/AT34)^(1/3)-1)*100</f>
        <v>4.0296948787652553</v>
      </c>
      <c r="AN34" s="438">
        <f>((AQ34/AV34)^(1/5)-1)*100</f>
        <v>4.8742395143417827</v>
      </c>
      <c r="AO34" s="335">
        <f>((AQ34/BA34)^(1/10)-1)*100</f>
        <v>5.1895278119950872</v>
      </c>
      <c r="AP34" s="358"/>
      <c r="AQ34" s="402">
        <v>0.68</v>
      </c>
      <c r="AR34" s="427">
        <v>0.66</v>
      </c>
      <c r="AS34" s="427">
        <v>0.64400000000000002</v>
      </c>
      <c r="AT34" s="427">
        <v>0.60399999999999998</v>
      </c>
      <c r="AU34" s="427">
        <v>0.56599999999999995</v>
      </c>
      <c r="AV34" s="427">
        <v>0.53600000000000003</v>
      </c>
      <c r="AW34" s="427">
        <v>0.51</v>
      </c>
      <c r="AX34" s="427">
        <v>0.48531999999999997</v>
      </c>
      <c r="AY34" s="427">
        <v>0.46</v>
      </c>
      <c r="AZ34" s="427">
        <v>0.42902000000000001</v>
      </c>
      <c r="BA34" s="427">
        <v>0.41</v>
      </c>
      <c r="BB34" s="366">
        <v>0.4</v>
      </c>
      <c r="BC34" s="363">
        <f t="shared" ref="BC34:BM34" si="4">((AQ34/AR34)-1)*100</f>
        <v>3.0303030303030276</v>
      </c>
      <c r="BD34" s="445">
        <f t="shared" si="4"/>
        <v>2.4844720496894457</v>
      </c>
      <c r="BE34" s="445">
        <f t="shared" si="4"/>
        <v>6.6225165562914023</v>
      </c>
      <c r="BF34" s="445">
        <f t="shared" si="4"/>
        <v>6.7137809187279185</v>
      </c>
      <c r="BG34" s="445">
        <f t="shared" si="4"/>
        <v>5.5970149253731227</v>
      </c>
      <c r="BH34" s="445">
        <f t="shared" si="4"/>
        <v>5.0980392156862786</v>
      </c>
      <c r="BI34" s="445">
        <f t="shared" si="4"/>
        <v>5.0853045413335574</v>
      </c>
      <c r="BJ34" s="445">
        <f t="shared" si="4"/>
        <v>5.5043478260869527</v>
      </c>
      <c r="BK34" s="445">
        <f t="shared" si="4"/>
        <v>7.2211085730268909</v>
      </c>
      <c r="BL34" s="445">
        <f t="shared" si="4"/>
        <v>4.6390243902439066</v>
      </c>
      <c r="BM34" s="365">
        <f t="shared" si="4"/>
        <v>2.4999999999999911</v>
      </c>
      <c r="BN34" s="349">
        <f>AVERAGE(BC34:BM34)</f>
        <v>4.9541738206147725</v>
      </c>
      <c r="BO34" s="349">
        <f>SQRT(AVERAGE((BC34-$BN34)^2,(BD34-$BN34)^2,(BE34-$BN34)^2,(BF34-$BN34)^2,(BG34-$BN34)^2,(BH34-$BN34)^2,(BI34-$BN34)^2,(BJ34-$BN34)^2,(BK34-$BN34)^2,(BL34-$BN34)^2,(BM34-$BN34)^2))</f>
        <v>1.5867462532882977</v>
      </c>
    </row>
    <row r="35" spans="1:67">
      <c r="A35" s="20" t="s">
        <v>579</v>
      </c>
      <c r="B35" s="21" t="s">
        <v>580</v>
      </c>
      <c r="C35" s="28" t="s">
        <v>3</v>
      </c>
      <c r="D35" s="201" t="s">
        <v>740</v>
      </c>
      <c r="E35" s="101">
        <v>23</v>
      </c>
      <c r="F35" s="104">
        <v>108</v>
      </c>
      <c r="G35" s="39" t="s">
        <v>717</v>
      </c>
      <c r="H35" s="40" t="s">
        <v>717</v>
      </c>
      <c r="I35" s="410">
        <v>30</v>
      </c>
      <c r="J35" s="294">
        <v>1.6666666666666672</v>
      </c>
      <c r="K35" s="402">
        <v>0.11</v>
      </c>
      <c r="L35" s="402">
        <v>0.125</v>
      </c>
      <c r="M35" s="214">
        <v>13.636363636363649</v>
      </c>
      <c r="N35" s="352">
        <v>40785</v>
      </c>
      <c r="O35" s="26">
        <v>40787</v>
      </c>
      <c r="P35" s="27">
        <v>40812</v>
      </c>
      <c r="Q35" s="27" t="s">
        <v>325</v>
      </c>
      <c r="R35" s="401" t="s">
        <v>770</v>
      </c>
      <c r="S35" s="211">
        <v>0.5</v>
      </c>
      <c r="T35" s="221">
        <v>30.674846625766872</v>
      </c>
      <c r="U35" s="332">
        <v>79.979548940455501</v>
      </c>
      <c r="V35" s="47">
        <v>18.404907975460119</v>
      </c>
      <c r="W35" s="333">
        <v>2</v>
      </c>
      <c r="X35" s="137">
        <v>1.63</v>
      </c>
      <c r="Y35" s="131" t="s">
        <v>717</v>
      </c>
      <c r="Z35" s="353">
        <v>2.68</v>
      </c>
      <c r="AA35" s="132">
        <v>3.96</v>
      </c>
      <c r="AB35" s="131" t="s">
        <v>717</v>
      </c>
      <c r="AC35" s="353" t="s">
        <v>717</v>
      </c>
      <c r="AD35" s="335" t="s">
        <v>664</v>
      </c>
      <c r="AE35" s="386" t="s">
        <v>664</v>
      </c>
      <c r="AF35" s="205">
        <v>438</v>
      </c>
      <c r="AG35" s="353">
        <v>20.02</v>
      </c>
      <c r="AH35" s="353">
        <v>32</v>
      </c>
      <c r="AI35" s="355">
        <v>49.850149850149847</v>
      </c>
      <c r="AJ35" s="356">
        <v>-6.25</v>
      </c>
      <c r="AK35" s="357">
        <v>0.90928127194069797</v>
      </c>
      <c r="AL35" s="339">
        <v>13.88888888888888</v>
      </c>
      <c r="AM35" s="438">
        <v>12.23507977934435</v>
      </c>
      <c r="AN35" s="438">
        <v>14.31755108178514</v>
      </c>
      <c r="AO35" s="335">
        <v>15.746008989305249</v>
      </c>
      <c r="AP35" s="358"/>
      <c r="AQ35" s="402">
        <v>0.41</v>
      </c>
      <c r="AR35" s="427">
        <v>0.36</v>
      </c>
      <c r="AS35" s="428">
        <v>0.33</v>
      </c>
      <c r="AT35" s="428">
        <v>0.28999999999999998</v>
      </c>
      <c r="AU35" s="428">
        <v>0.25</v>
      </c>
      <c r="AV35" s="428">
        <v>0.21</v>
      </c>
      <c r="AW35" s="428">
        <v>0.16</v>
      </c>
      <c r="AX35" s="428">
        <v>0.125</v>
      </c>
      <c r="AY35" s="428">
        <v>0.11</v>
      </c>
      <c r="AZ35" s="428">
        <v>0.1</v>
      </c>
      <c r="BA35" s="428">
        <v>9.5000000000000001E-2</v>
      </c>
      <c r="BB35" s="366">
        <v>7.4999999999999997E-2</v>
      </c>
      <c r="BC35" s="363">
        <v>13.88888888888888</v>
      </c>
      <c r="BD35" s="364">
        <v>9.0909090909090828</v>
      </c>
      <c r="BE35" s="364">
        <v>13.793103448275867</v>
      </c>
      <c r="BF35" s="364">
        <v>15.999999999999993</v>
      </c>
      <c r="BG35" s="364">
        <v>19.047619047619047</v>
      </c>
      <c r="BH35" s="364">
        <v>31.25</v>
      </c>
      <c r="BI35" s="364">
        <v>28</v>
      </c>
      <c r="BJ35" s="364">
        <v>13.636363636363649</v>
      </c>
      <c r="BK35" s="364">
        <v>9.9999999999999876</v>
      </c>
      <c r="BL35" s="364">
        <v>5.2631578947368363</v>
      </c>
      <c r="BM35" s="365">
        <v>26.666666666666682</v>
      </c>
      <c r="BN35" s="349">
        <v>16.966973515769084</v>
      </c>
      <c r="BO35" s="349">
        <v>7.9958632430174283</v>
      </c>
    </row>
    <row r="36" spans="1:67">
      <c r="A36" s="29" t="s">
        <v>79</v>
      </c>
      <c r="B36" s="31" t="s">
        <v>80</v>
      </c>
      <c r="C36" s="28" t="s">
        <v>102</v>
      </c>
      <c r="D36" s="36" t="s">
        <v>613</v>
      </c>
      <c r="E36" s="102">
        <v>25</v>
      </c>
      <c r="F36" s="104">
        <v>100</v>
      </c>
      <c r="G36" s="41" t="s">
        <v>660</v>
      </c>
      <c r="H36" s="43" t="s">
        <v>660</v>
      </c>
      <c r="I36" s="125">
        <v>40.4</v>
      </c>
      <c r="J36" s="215">
        <f>(S36/I36)*100</f>
        <v>3.564356435643564</v>
      </c>
      <c r="K36" s="174">
        <v>0.34</v>
      </c>
      <c r="L36" s="96">
        <v>0.36</v>
      </c>
      <c r="M36" s="90">
        <f>((L36/K36)-1)*100</f>
        <v>5.8823529411764497</v>
      </c>
      <c r="N36" s="44">
        <v>40758</v>
      </c>
      <c r="O36" s="45">
        <v>40760</v>
      </c>
      <c r="P36" s="35">
        <v>40770</v>
      </c>
      <c r="Q36" s="280" t="s">
        <v>18</v>
      </c>
      <c r="R36" s="936"/>
      <c r="S36" s="171">
        <f>L36*4</f>
        <v>1.44</v>
      </c>
      <c r="T36" s="287">
        <f>S36/X36*100</f>
        <v>45.714285714285715</v>
      </c>
      <c r="U36" s="388">
        <f>(I36/SQRT(22.5*X36*(I36/AA36))-1)*100</f>
        <v>-6.0038651400670551</v>
      </c>
      <c r="V36" s="48">
        <f>I36/X36</f>
        <v>12.825396825396826</v>
      </c>
      <c r="W36" s="369">
        <v>12</v>
      </c>
      <c r="X36" s="138">
        <v>3.15</v>
      </c>
      <c r="Y36" s="133">
        <v>1.57</v>
      </c>
      <c r="Z36" s="125">
        <v>2.89</v>
      </c>
      <c r="AA36" s="134">
        <v>1.55</v>
      </c>
      <c r="AB36" s="133">
        <v>3.21</v>
      </c>
      <c r="AC36" s="125">
        <v>3.57</v>
      </c>
      <c r="AD36" s="370">
        <f>(AC36/AB36-1)*100</f>
        <v>11.214953271028039</v>
      </c>
      <c r="AE36" s="389">
        <f>(I36/AB36)/Y36</f>
        <v>8.0163501795741805</v>
      </c>
      <c r="AF36" s="206">
        <v>440</v>
      </c>
      <c r="AG36" s="125">
        <v>35.93</v>
      </c>
      <c r="AH36" s="125">
        <v>42.5</v>
      </c>
      <c r="AI36" s="372">
        <f>((I36-AG36)/AG36)*100</f>
        <v>12.44085722237684</v>
      </c>
      <c r="AJ36" s="373">
        <f>((I36-AH36)/AH36)*100</f>
        <v>-4.9411764705882382</v>
      </c>
      <c r="AK36" s="357">
        <f>AN36/AO36</f>
        <v>1.0762294319397048</v>
      </c>
      <c r="AL36" s="390">
        <f>((AQ36/AR36)^(1/1)-1)*100</f>
        <v>7.4967648010352494</v>
      </c>
      <c r="AM36" s="391">
        <f>((AQ36/AT36)^(1/3)-1)*100</f>
        <v>5.6455325681402435</v>
      </c>
      <c r="AN36" s="391">
        <f>((AQ36/AV36)^(1/5)-1)*100</f>
        <v>6.521472030970199</v>
      </c>
      <c r="AO36" s="370">
        <f>((AQ36/BA36)^(1/10)-1)*100</f>
        <v>6.059555553332574</v>
      </c>
      <c r="AP36" s="358"/>
      <c r="AQ36" s="402">
        <v>1.3290899999999999</v>
      </c>
      <c r="AR36" s="442">
        <v>1.2363999999999999</v>
      </c>
      <c r="AS36" s="428">
        <v>1.2</v>
      </c>
      <c r="AT36" s="428">
        <v>1.1272</v>
      </c>
      <c r="AU36" s="428">
        <v>1.0411999999999999</v>
      </c>
      <c r="AV36" s="428">
        <v>0.96910000000000007</v>
      </c>
      <c r="AW36" s="444">
        <v>0.90159999999999996</v>
      </c>
      <c r="AX36" s="428">
        <v>0.84009999999999996</v>
      </c>
      <c r="AY36" s="428">
        <v>0.79239999999999999</v>
      </c>
      <c r="AZ36" s="428">
        <v>0.75159999999999993</v>
      </c>
      <c r="BA36" s="444">
        <v>0.73799999999999999</v>
      </c>
      <c r="BB36" s="366">
        <v>0.7034999999999999</v>
      </c>
      <c r="BC36" s="392">
        <f t="shared" ref="BC36:BM36" si="5">((AQ36/AR36)-1)*100</f>
        <v>7.4967648010352494</v>
      </c>
      <c r="BD36" s="393">
        <f t="shared" si="5"/>
        <v>3.0333333333333323</v>
      </c>
      <c r="BE36" s="393">
        <f t="shared" si="5"/>
        <v>6.4584811923349861</v>
      </c>
      <c r="BF36" s="393">
        <f t="shared" si="5"/>
        <v>8.2597003457549167</v>
      </c>
      <c r="BG36" s="393">
        <f t="shared" si="5"/>
        <v>7.4398926839335244</v>
      </c>
      <c r="BH36" s="393">
        <f t="shared" si="5"/>
        <v>7.4866903283052455</v>
      </c>
      <c r="BI36" s="393">
        <f t="shared" si="5"/>
        <v>7.3205570765385142</v>
      </c>
      <c r="BJ36" s="393">
        <f t="shared" si="5"/>
        <v>6.0196870267541502</v>
      </c>
      <c r="BK36" s="393">
        <f t="shared" si="5"/>
        <v>5.4284193720063989</v>
      </c>
      <c r="BL36" s="393">
        <f t="shared" si="5"/>
        <v>1.8428184281842785</v>
      </c>
      <c r="BM36" s="394">
        <f t="shared" si="5"/>
        <v>4.9040511727079128</v>
      </c>
      <c r="BN36" s="395">
        <f>AVERAGE(BC36:BM36)</f>
        <v>5.9718541600807731</v>
      </c>
      <c r="BO36" s="395">
        <f>SQRT(AVERAGE((BC36-$BN36)^2,(BD36-$BN36)^2,(BE36-$BN36)^2,(BF36-$BN36)^2,(BG36-$BN36)^2,(BH36-$BN36)^2,(BI36-$BN36)^2,(BJ36-$BN36)^2,(BK36-$BN36)^2,(BL36-$BN36)^2,(BM36-$BN36)^2))</f>
        <v>1.9350103847039017</v>
      </c>
    </row>
    <row r="37" spans="1:67">
      <c r="A37" s="10" t="s">
        <v>748</v>
      </c>
      <c r="B37" s="11" t="s">
        <v>472</v>
      </c>
      <c r="C37" s="28" t="s">
        <v>151</v>
      </c>
      <c r="D37" s="19" t="s">
        <v>723</v>
      </c>
      <c r="E37" s="100">
        <v>18</v>
      </c>
      <c r="F37" s="104">
        <v>133</v>
      </c>
      <c r="G37" s="37" t="s">
        <v>660</v>
      </c>
      <c r="H37" s="38" t="s">
        <v>796</v>
      </c>
      <c r="I37" s="147">
        <v>36.49</v>
      </c>
      <c r="J37" s="294">
        <v>1.5346670320635791</v>
      </c>
      <c r="K37" s="418">
        <v>0.12</v>
      </c>
      <c r="L37" s="400">
        <v>0.14000000000000001</v>
      </c>
      <c r="M37" s="213">
        <v>16.666666666666671</v>
      </c>
      <c r="N37" s="327">
        <v>40417</v>
      </c>
      <c r="O37" s="324">
        <v>40421</v>
      </c>
      <c r="P37" s="325">
        <v>40436</v>
      </c>
      <c r="Q37" s="18" t="s">
        <v>8</v>
      </c>
      <c r="R37" s="11"/>
      <c r="S37" s="211">
        <v>0.56000000000000005</v>
      </c>
      <c r="T37" s="221">
        <v>31.81818181818182</v>
      </c>
      <c r="U37" s="332">
        <v>67.91908224444947</v>
      </c>
      <c r="V37" s="47">
        <v>20.732954545454554</v>
      </c>
      <c r="W37" s="333">
        <v>12</v>
      </c>
      <c r="X37" s="137">
        <v>1.76</v>
      </c>
      <c r="Y37" s="131">
        <v>2.12</v>
      </c>
      <c r="Z37" s="124">
        <v>2</v>
      </c>
      <c r="AA37" s="132">
        <v>3.06</v>
      </c>
      <c r="AB37" s="131">
        <v>1.72</v>
      </c>
      <c r="AC37" s="124">
        <v>2.0299999999999998</v>
      </c>
      <c r="AD37" s="335">
        <v>18.023255813953483</v>
      </c>
      <c r="AE37" s="335">
        <v>10.00713032031593</v>
      </c>
      <c r="AF37" s="205">
        <v>546</v>
      </c>
      <c r="AG37" s="124">
        <v>33.979999999999997</v>
      </c>
      <c r="AH37" s="124">
        <v>45.49</v>
      </c>
      <c r="AI37" s="355">
        <v>7.3866980576810048</v>
      </c>
      <c r="AJ37" s="356">
        <v>-19.784568036931184</v>
      </c>
      <c r="AK37" s="338">
        <v>1.3416446446274428</v>
      </c>
      <c r="AL37" s="339">
        <v>13.043478260869559</v>
      </c>
      <c r="AM37" s="438">
        <v>15.21476602058922</v>
      </c>
      <c r="AN37" s="438">
        <v>12.388291480088839</v>
      </c>
      <c r="AO37" s="335">
        <v>9.2336607384803528</v>
      </c>
      <c r="AP37" s="341"/>
      <c r="AQ37" s="409">
        <v>0.52</v>
      </c>
      <c r="AR37" s="343">
        <v>0.46</v>
      </c>
      <c r="AS37" s="343">
        <v>0.4</v>
      </c>
      <c r="AT37" s="343">
        <v>0.34</v>
      </c>
      <c r="AU37" s="343">
        <v>0.31</v>
      </c>
      <c r="AV37" s="343">
        <v>0.28999999999999998</v>
      </c>
      <c r="AW37" s="343">
        <v>0.27500000000000002</v>
      </c>
      <c r="AX37" s="343">
        <v>0.26500000000000001</v>
      </c>
      <c r="AY37" s="343">
        <v>0.255</v>
      </c>
      <c r="AZ37" s="343">
        <v>0.25</v>
      </c>
      <c r="BA37" s="343">
        <v>0.215</v>
      </c>
      <c r="BB37" s="397">
        <v>0.18</v>
      </c>
      <c r="BC37" s="363">
        <v>13.043478260869559</v>
      </c>
      <c r="BD37" s="445">
        <v>14.999999999999993</v>
      </c>
      <c r="BE37" s="445">
        <v>17.647058823529424</v>
      </c>
      <c r="BF37" s="445">
        <v>9.6774193548387224</v>
      </c>
      <c r="BG37" s="445">
        <v>6.8965517241379448</v>
      </c>
      <c r="BH37" s="445">
        <v>5.4545454545454444</v>
      </c>
      <c r="BI37" s="445">
        <v>3.773584905660377</v>
      </c>
      <c r="BJ37" s="445">
        <v>3.9215686274509887</v>
      </c>
      <c r="BK37" s="445">
        <v>2.0000000000000022</v>
      </c>
      <c r="BL37" s="445">
        <v>16.279069767441872</v>
      </c>
      <c r="BM37" s="365">
        <v>19.444444444444439</v>
      </c>
      <c r="BN37" s="349">
        <v>10.285247396628982</v>
      </c>
      <c r="BO37" s="349">
        <v>5.9588106585548104</v>
      </c>
    </row>
    <row r="38" spans="1:67">
      <c r="A38" s="20" t="s">
        <v>422</v>
      </c>
      <c r="B38" s="21" t="s">
        <v>545</v>
      </c>
      <c r="C38" s="28" t="s">
        <v>102</v>
      </c>
      <c r="D38" s="28" t="s">
        <v>613</v>
      </c>
      <c r="E38" s="101">
        <v>21</v>
      </c>
      <c r="F38" s="104">
        <v>114</v>
      </c>
      <c r="G38" s="39" t="s">
        <v>717</v>
      </c>
      <c r="H38" s="40" t="s">
        <v>717</v>
      </c>
      <c r="I38" s="124">
        <v>23.05</v>
      </c>
      <c r="J38" s="214">
        <v>2.7765726681127982</v>
      </c>
      <c r="K38" s="425">
        <v>0.15</v>
      </c>
      <c r="L38" s="385">
        <v>0.16</v>
      </c>
      <c r="M38" s="214">
        <v>6.6666666666666652</v>
      </c>
      <c r="N38" s="25">
        <v>40485</v>
      </c>
      <c r="O38" s="26">
        <v>40487</v>
      </c>
      <c r="P38" s="27">
        <v>40497</v>
      </c>
      <c r="Q38" s="27" t="s">
        <v>449</v>
      </c>
      <c r="R38" s="435"/>
      <c r="S38" s="211">
        <v>0.64</v>
      </c>
      <c r="T38" s="221">
        <v>38.095238095238102</v>
      </c>
      <c r="U38" s="332">
        <v>-16.990311013662588</v>
      </c>
      <c r="V38" s="47">
        <v>13.7202380952381</v>
      </c>
      <c r="W38" s="333">
        <v>12</v>
      </c>
      <c r="X38" s="137">
        <v>1.68</v>
      </c>
      <c r="Y38" s="131" t="s">
        <v>762</v>
      </c>
      <c r="Z38" s="353">
        <v>2.5499999999999998</v>
      </c>
      <c r="AA38" s="132">
        <v>1.1299999999999999</v>
      </c>
      <c r="AB38" s="131" t="s">
        <v>762</v>
      </c>
      <c r="AC38" s="353" t="s">
        <v>762</v>
      </c>
      <c r="AD38" s="335" t="s">
        <v>664</v>
      </c>
      <c r="AE38" s="335" t="s">
        <v>664</v>
      </c>
      <c r="AF38" s="205">
        <v>560</v>
      </c>
      <c r="AG38" s="353">
        <v>15.98</v>
      </c>
      <c r="AH38" s="353">
        <v>24</v>
      </c>
      <c r="AI38" s="355">
        <v>44.242803504380475</v>
      </c>
      <c r="AJ38" s="356">
        <v>-3.9583333333333299</v>
      </c>
      <c r="AK38" s="357">
        <v>0.90087505112664101</v>
      </c>
      <c r="AL38" s="339">
        <v>3.389830508474589</v>
      </c>
      <c r="AM38" s="438">
        <v>2.8917615686794527</v>
      </c>
      <c r="AN38" s="438">
        <v>6.4893495569069426</v>
      </c>
      <c r="AO38" s="335">
        <v>7.203384696680537</v>
      </c>
      <c r="AP38" s="358"/>
      <c r="AQ38" s="402">
        <v>0.61</v>
      </c>
      <c r="AR38" s="427">
        <v>0.59</v>
      </c>
      <c r="AS38" s="427">
        <v>0.57999999999999996</v>
      </c>
      <c r="AT38" s="442">
        <v>0.56000000000000005</v>
      </c>
      <c r="AU38" s="427">
        <v>0.53454000000000002</v>
      </c>
      <c r="AV38" s="427">
        <v>0.44545000000000001</v>
      </c>
      <c r="AW38" s="427">
        <v>0.38181999999999999</v>
      </c>
      <c r="AX38" s="427">
        <v>0.33637</v>
      </c>
      <c r="AY38" s="442">
        <v>0.32728000000000002</v>
      </c>
      <c r="AZ38" s="427">
        <v>0.32338</v>
      </c>
      <c r="BA38" s="427">
        <v>0.30425999999999997</v>
      </c>
      <c r="BB38" s="362">
        <v>0.26384000000000002</v>
      </c>
      <c r="BC38" s="363">
        <v>3.389830508474589</v>
      </c>
      <c r="BD38" s="445">
        <v>1.7241379310344753</v>
      </c>
      <c r="BE38" s="445">
        <v>3.5714285714285587</v>
      </c>
      <c r="BF38" s="445">
        <v>4.7629737718412057</v>
      </c>
      <c r="BG38" s="445">
        <v>2</v>
      </c>
      <c r="BH38" s="445">
        <v>16.664920643235039</v>
      </c>
      <c r="BI38" s="445">
        <v>13.511906531498051</v>
      </c>
      <c r="BJ38" s="445">
        <v>2.7774382791493584</v>
      </c>
      <c r="BK38" s="445">
        <v>1.206011503494353</v>
      </c>
      <c r="BL38" s="445">
        <v>6.2840991257477219</v>
      </c>
      <c r="BM38" s="365">
        <v>15.3198908429351</v>
      </c>
      <c r="BN38" s="349">
        <v>8.1102397917125835</v>
      </c>
      <c r="BO38" s="349">
        <v>6.5367320301063119</v>
      </c>
    </row>
    <row r="39" spans="1:67">
      <c r="A39" s="20" t="s">
        <v>760</v>
      </c>
      <c r="B39" s="21" t="s">
        <v>761</v>
      </c>
      <c r="C39" s="28" t="s">
        <v>151</v>
      </c>
      <c r="D39" s="201" t="s">
        <v>704</v>
      </c>
      <c r="E39" s="101">
        <v>16</v>
      </c>
      <c r="F39" s="104">
        <v>160</v>
      </c>
      <c r="G39" s="39" t="s">
        <v>717</v>
      </c>
      <c r="H39" s="40" t="s">
        <v>717</v>
      </c>
      <c r="I39" s="124">
        <v>29.47</v>
      </c>
      <c r="J39" s="294">
        <v>1.3573125212080084</v>
      </c>
      <c r="K39" s="425">
        <v>0.06</v>
      </c>
      <c r="L39" s="385">
        <v>0.2</v>
      </c>
      <c r="M39" s="214">
        <v>233.33333333333334</v>
      </c>
      <c r="N39" s="62">
        <v>40144</v>
      </c>
      <c r="O39" s="63">
        <v>40148</v>
      </c>
      <c r="P39" s="64">
        <v>40162</v>
      </c>
      <c r="Q39" s="27" t="s">
        <v>700</v>
      </c>
      <c r="R39" s="94" t="s">
        <v>706</v>
      </c>
      <c r="S39" s="211">
        <v>0.4</v>
      </c>
      <c r="T39" s="221">
        <v>235.29411764705878</v>
      </c>
      <c r="U39" s="332">
        <v>174.78143423693533</v>
      </c>
      <c r="V39" s="47">
        <v>173.35294117647064</v>
      </c>
      <c r="W39" s="333">
        <v>12</v>
      </c>
      <c r="X39" s="137">
        <v>0.17</v>
      </c>
      <c r="Y39" s="131">
        <v>10.130000000000001</v>
      </c>
      <c r="Z39" s="124">
        <v>0.32</v>
      </c>
      <c r="AA39" s="132">
        <v>0.98</v>
      </c>
      <c r="AB39" s="131">
        <v>0.31</v>
      </c>
      <c r="AC39" s="124">
        <v>1.26</v>
      </c>
      <c r="AD39" s="335">
        <v>306.45161290322574</v>
      </c>
      <c r="AE39" s="335">
        <v>9.3844537146132527</v>
      </c>
      <c r="AF39" s="205">
        <v>572</v>
      </c>
      <c r="AG39" s="124">
        <v>23.14</v>
      </c>
      <c r="AH39" s="124">
        <v>39.840000000000003</v>
      </c>
      <c r="AI39" s="355">
        <v>27.355229040622284</v>
      </c>
      <c r="AJ39" s="356">
        <v>-26.02911646586346</v>
      </c>
      <c r="AK39" s="357">
        <v>1.7563657254965794</v>
      </c>
      <c r="AL39" s="339">
        <v>53.846153846153861</v>
      </c>
      <c r="AM39" s="438">
        <v>51.514448832929148</v>
      </c>
      <c r="AN39" s="438">
        <v>30.66947266622342</v>
      </c>
      <c r="AO39" s="335">
        <v>17.461894308801899</v>
      </c>
      <c r="AP39" s="358"/>
      <c r="AQ39" s="402">
        <v>0.4</v>
      </c>
      <c r="AR39" s="427">
        <v>0.26</v>
      </c>
      <c r="AS39" s="427">
        <v>0.12</v>
      </c>
      <c r="AT39" s="427">
        <v>0.115</v>
      </c>
      <c r="AU39" s="427">
        <v>0.11</v>
      </c>
      <c r="AV39" s="427">
        <v>0.105</v>
      </c>
      <c r="AW39" s="427">
        <v>0.1</v>
      </c>
      <c r="AX39" s="427">
        <v>9.5000000000000001E-2</v>
      </c>
      <c r="AY39" s="427">
        <v>0.09</v>
      </c>
      <c r="AZ39" s="427">
        <v>8.5000000000000006E-2</v>
      </c>
      <c r="BA39" s="427">
        <v>0.08</v>
      </c>
      <c r="BB39" s="366">
        <v>3.7999999999999999E-2</v>
      </c>
      <c r="BC39" s="363">
        <v>53.846153846153861</v>
      </c>
      <c r="BD39" s="445">
        <v>116.6666666666667</v>
      </c>
      <c r="BE39" s="445">
        <v>4.347826086956518</v>
      </c>
      <c r="BF39" s="445">
        <v>4.5454545454545405</v>
      </c>
      <c r="BG39" s="445">
        <v>4.7619047619047672</v>
      </c>
      <c r="BH39" s="445">
        <v>4.9999999999999822</v>
      </c>
      <c r="BI39" s="445">
        <v>5.2631578947368363</v>
      </c>
      <c r="BJ39" s="445">
        <v>5.5555555555555562</v>
      </c>
      <c r="BK39" s="445">
        <v>5.8823529411764497</v>
      </c>
      <c r="BL39" s="445">
        <v>6.25</v>
      </c>
      <c r="BM39" s="365">
        <v>110.5263157894737</v>
      </c>
      <c r="BN39" s="349">
        <v>29.331398917098088</v>
      </c>
      <c r="BO39" s="349">
        <v>42.084779564269702</v>
      </c>
    </row>
    <row r="40" spans="1:67">
      <c r="A40" s="20" t="s">
        <v>127</v>
      </c>
      <c r="B40" s="21" t="s">
        <v>128</v>
      </c>
      <c r="C40" s="28" t="s">
        <v>4</v>
      </c>
      <c r="D40" s="28" t="s">
        <v>614</v>
      </c>
      <c r="E40" s="101">
        <v>13</v>
      </c>
      <c r="F40" s="104">
        <v>189</v>
      </c>
      <c r="G40" s="39" t="s">
        <v>717</v>
      </c>
      <c r="H40" s="40" t="s">
        <v>717</v>
      </c>
      <c r="I40" s="159">
        <v>37.770000000000003</v>
      </c>
      <c r="J40" s="214">
        <v>2.3298914482393434</v>
      </c>
      <c r="K40" s="425">
        <v>0.2</v>
      </c>
      <c r="L40" s="385">
        <v>0.22</v>
      </c>
      <c r="M40" s="214">
        <v>9.9999999999999876</v>
      </c>
      <c r="N40" s="25">
        <v>40455</v>
      </c>
      <c r="O40" s="26">
        <v>40457</v>
      </c>
      <c r="P40" s="27">
        <v>40463</v>
      </c>
      <c r="Q40" s="27" t="s">
        <v>13</v>
      </c>
      <c r="R40" s="21"/>
      <c r="S40" s="211">
        <v>0.88</v>
      </c>
      <c r="T40" s="221">
        <v>35.059760956175303</v>
      </c>
      <c r="U40" s="332">
        <v>16.230754593666028</v>
      </c>
      <c r="V40" s="47">
        <v>15.047808764940239</v>
      </c>
      <c r="W40" s="333">
        <v>12</v>
      </c>
      <c r="X40" s="137">
        <v>2.5099999999999998</v>
      </c>
      <c r="Y40" s="131">
        <v>9.5900000000000016</v>
      </c>
      <c r="Z40" s="353">
        <v>0.77</v>
      </c>
      <c r="AA40" s="132">
        <v>2.02</v>
      </c>
      <c r="AB40" s="131">
        <v>1.31</v>
      </c>
      <c r="AC40" s="353">
        <v>2.5</v>
      </c>
      <c r="AD40" s="335">
        <v>90.839694656488518</v>
      </c>
      <c r="AE40" s="335">
        <v>3.0064714357353801</v>
      </c>
      <c r="AF40" s="205">
        <v>581</v>
      </c>
      <c r="AG40" s="353">
        <v>30.42</v>
      </c>
      <c r="AH40" s="353">
        <v>55.4</v>
      </c>
      <c r="AI40" s="355">
        <v>24.161735700197237</v>
      </c>
      <c r="AJ40" s="356">
        <v>-31.823104693140781</v>
      </c>
      <c r="AK40" s="357">
        <v>1.085248475097305</v>
      </c>
      <c r="AL40" s="339">
        <v>10.810810810810811</v>
      </c>
      <c r="AM40" s="438">
        <v>12.23507977934435</v>
      </c>
      <c r="AN40" s="438">
        <v>12.750965043116118</v>
      </c>
      <c r="AO40" s="335">
        <v>11.749350803716039</v>
      </c>
      <c r="AP40" s="358"/>
      <c r="AQ40" s="402">
        <v>0.82</v>
      </c>
      <c r="AR40" s="427">
        <v>0.74</v>
      </c>
      <c r="AS40" s="427">
        <v>0.66</v>
      </c>
      <c r="AT40" s="427">
        <v>0.57999999999999996</v>
      </c>
      <c r="AU40" s="427">
        <v>0.5</v>
      </c>
      <c r="AV40" s="427">
        <v>0.45</v>
      </c>
      <c r="AW40" s="427">
        <v>0.41</v>
      </c>
      <c r="AX40" s="427">
        <v>0.37</v>
      </c>
      <c r="AY40" s="427">
        <v>0.33</v>
      </c>
      <c r="AZ40" s="427">
        <v>0.31</v>
      </c>
      <c r="BA40" s="427">
        <v>0.27</v>
      </c>
      <c r="BB40" s="366">
        <v>0.24</v>
      </c>
      <c r="BC40" s="363">
        <v>10.810810810810811</v>
      </c>
      <c r="BD40" s="364">
        <v>12.121212121212107</v>
      </c>
      <c r="BE40" s="364">
        <v>13.793103448275867</v>
      </c>
      <c r="BF40" s="364">
        <v>15.999999999999993</v>
      </c>
      <c r="BG40" s="364">
        <v>11.111111111111116</v>
      </c>
      <c r="BH40" s="364">
        <v>9.7560975609756202</v>
      </c>
      <c r="BI40" s="364">
        <v>10.810810810810811</v>
      </c>
      <c r="BJ40" s="364">
        <v>12.121212121212107</v>
      </c>
      <c r="BK40" s="364">
        <v>6.4516129032258229</v>
      </c>
      <c r="BL40" s="364">
        <v>14.814814814814811</v>
      </c>
      <c r="BM40" s="365">
        <v>12.50000000000002</v>
      </c>
      <c r="BN40" s="349">
        <v>11.84461688204083</v>
      </c>
      <c r="BO40" s="349">
        <v>2.4604206397841084</v>
      </c>
    </row>
    <row r="41" spans="1:67">
      <c r="A41" s="29" t="s">
        <v>818</v>
      </c>
      <c r="B41" s="31" t="s">
        <v>473</v>
      </c>
      <c r="C41" s="28" t="s">
        <v>102</v>
      </c>
      <c r="D41" s="36" t="s">
        <v>613</v>
      </c>
      <c r="E41" s="102">
        <v>17</v>
      </c>
      <c r="F41" s="104">
        <v>148</v>
      </c>
      <c r="G41" s="41" t="s">
        <v>717</v>
      </c>
      <c r="H41" s="43" t="s">
        <v>717</v>
      </c>
      <c r="I41" s="125">
        <v>38.14</v>
      </c>
      <c r="J41" s="214">
        <v>2.6219192448872577</v>
      </c>
      <c r="K41" s="421">
        <v>0.23</v>
      </c>
      <c r="L41" s="406">
        <v>0.25</v>
      </c>
      <c r="M41" s="215">
        <v>8.6956521739130377</v>
      </c>
      <c r="N41" s="328">
        <v>40449</v>
      </c>
      <c r="O41" s="322">
        <v>40451</v>
      </c>
      <c r="P41" s="323">
        <v>40466</v>
      </c>
      <c r="Q41" s="35" t="s">
        <v>13</v>
      </c>
      <c r="R41" s="31"/>
      <c r="S41" s="171">
        <v>1</v>
      </c>
      <c r="T41" s="221">
        <v>35.460992907801426</v>
      </c>
      <c r="U41" s="332">
        <v>-12.971839562013841</v>
      </c>
      <c r="V41" s="47">
        <v>13.524822695035459</v>
      </c>
      <c r="W41" s="369">
        <v>12</v>
      </c>
      <c r="X41" s="137">
        <v>2.82</v>
      </c>
      <c r="Y41" s="131">
        <v>1.3</v>
      </c>
      <c r="Z41" s="353">
        <v>2.72</v>
      </c>
      <c r="AA41" s="132">
        <v>1.26</v>
      </c>
      <c r="AB41" s="131">
        <v>2.92</v>
      </c>
      <c r="AC41" s="124">
        <v>3.13</v>
      </c>
      <c r="AD41" s="335">
        <v>7.1917808219178037</v>
      </c>
      <c r="AE41" s="335">
        <v>10.047418335089569</v>
      </c>
      <c r="AF41" s="205">
        <v>587</v>
      </c>
      <c r="AG41" s="353">
        <v>34.869999999999997</v>
      </c>
      <c r="AH41" s="353">
        <v>44.67</v>
      </c>
      <c r="AI41" s="355">
        <v>9.3776885574992903</v>
      </c>
      <c r="AJ41" s="356">
        <v>-14.618312066263709</v>
      </c>
      <c r="AK41" s="374">
        <v>0.89111254352690805</v>
      </c>
      <c r="AL41" s="339">
        <v>5.6179775280898774</v>
      </c>
      <c r="AM41" s="438">
        <v>8.3008947425307955</v>
      </c>
      <c r="AN41" s="438">
        <v>10.13870657833646</v>
      </c>
      <c r="AO41" s="335">
        <v>11.377582609497082</v>
      </c>
      <c r="AP41" s="375"/>
      <c r="AQ41" s="367">
        <v>0.94</v>
      </c>
      <c r="AR41" s="378">
        <v>0.89</v>
      </c>
      <c r="AS41" s="378">
        <v>0.82</v>
      </c>
      <c r="AT41" s="378">
        <v>0.74</v>
      </c>
      <c r="AU41" s="378">
        <v>0.66</v>
      </c>
      <c r="AV41" s="378">
        <v>0.57999999999999996</v>
      </c>
      <c r="AW41" s="378">
        <v>0.51500000000000001</v>
      </c>
      <c r="AX41" s="378">
        <v>0.45500000000000002</v>
      </c>
      <c r="AY41" s="378">
        <v>0.38</v>
      </c>
      <c r="AZ41" s="378">
        <v>0.36</v>
      </c>
      <c r="BA41" s="378">
        <v>0.32</v>
      </c>
      <c r="BB41" s="398">
        <v>0.25</v>
      </c>
      <c r="BC41" s="363">
        <v>5.6179775280898774</v>
      </c>
      <c r="BD41" s="364">
        <v>8.5365853658536661</v>
      </c>
      <c r="BE41" s="364">
        <v>10.810810810810811</v>
      </c>
      <c r="BF41" s="364">
        <v>12.121212121212107</v>
      </c>
      <c r="BG41" s="364">
        <v>13.793103448275867</v>
      </c>
      <c r="BH41" s="364">
        <v>12.621359223300969</v>
      </c>
      <c r="BI41" s="364">
        <v>13.186813186813177</v>
      </c>
      <c r="BJ41" s="364">
        <v>19.736842105263158</v>
      </c>
      <c r="BK41" s="364">
        <v>5.5555555555555562</v>
      </c>
      <c r="BL41" s="364">
        <v>12.5</v>
      </c>
      <c r="BM41" s="365">
        <v>28</v>
      </c>
      <c r="BN41" s="349">
        <v>12.952750849561383</v>
      </c>
      <c r="BO41" s="349">
        <v>6.0814072969962849</v>
      </c>
    </row>
    <row r="42" spans="1:67">
      <c r="A42" s="10" t="s">
        <v>332</v>
      </c>
      <c r="B42" s="11" t="s">
        <v>333</v>
      </c>
      <c r="C42" s="28" t="s">
        <v>151</v>
      </c>
      <c r="D42" s="19" t="s">
        <v>769</v>
      </c>
      <c r="E42" s="100">
        <v>19</v>
      </c>
      <c r="F42" s="104">
        <v>126</v>
      </c>
      <c r="G42" s="37" t="s">
        <v>717</v>
      </c>
      <c r="H42" s="38" t="s">
        <v>717</v>
      </c>
      <c r="I42" s="147">
        <v>26.03</v>
      </c>
      <c r="J42" s="213">
        <v>3.5343834037648865</v>
      </c>
      <c r="K42" s="418">
        <v>0.22500000000000001</v>
      </c>
      <c r="L42" s="400">
        <v>0.23</v>
      </c>
      <c r="M42" s="213">
        <v>2.2222222222222143</v>
      </c>
      <c r="N42" s="16">
        <v>40646</v>
      </c>
      <c r="O42" s="17">
        <v>40648</v>
      </c>
      <c r="P42" s="18">
        <v>40662</v>
      </c>
      <c r="Q42" s="18" t="s">
        <v>453</v>
      </c>
      <c r="R42" s="11"/>
      <c r="S42" s="211">
        <v>0.92</v>
      </c>
      <c r="T42" s="222">
        <v>57.142857142857146</v>
      </c>
      <c r="U42" s="380">
        <v>22.84077121405485</v>
      </c>
      <c r="V42" s="46">
        <v>16.16770186335404</v>
      </c>
      <c r="W42" s="333">
        <v>12</v>
      </c>
      <c r="X42" s="145">
        <v>1.61</v>
      </c>
      <c r="Y42" s="146">
        <v>1.64</v>
      </c>
      <c r="Z42" s="147">
        <v>2.09</v>
      </c>
      <c r="AA42" s="148">
        <v>2.1</v>
      </c>
      <c r="AB42" s="146">
        <v>1.59</v>
      </c>
      <c r="AC42" s="147">
        <v>1.71</v>
      </c>
      <c r="AD42" s="334">
        <v>7.5471698113207522</v>
      </c>
      <c r="AE42" s="381">
        <v>9.9823592575548403</v>
      </c>
      <c r="AF42" s="277">
        <v>633</v>
      </c>
      <c r="AG42" s="147">
        <v>19.93</v>
      </c>
      <c r="AH42" s="147">
        <v>29.21</v>
      </c>
      <c r="AI42" s="336">
        <v>30.607124937280492</v>
      </c>
      <c r="AJ42" s="337">
        <v>-10.8866826429305</v>
      </c>
      <c r="AK42" s="357">
        <v>0.86773130167580803</v>
      </c>
      <c r="AL42" s="382">
        <v>4.0697674418604723</v>
      </c>
      <c r="AM42" s="383">
        <v>8.5362965079751838</v>
      </c>
      <c r="AN42" s="383">
        <v>11.047665530703931</v>
      </c>
      <c r="AO42" s="334">
        <v>12.731666484046508</v>
      </c>
      <c r="AP42" s="358"/>
      <c r="AQ42" s="402">
        <v>0.89500000000000002</v>
      </c>
      <c r="AR42" s="427">
        <v>0.86</v>
      </c>
      <c r="AS42" s="428">
        <v>0.78</v>
      </c>
      <c r="AT42" s="428">
        <v>0.7</v>
      </c>
      <c r="AU42" s="428">
        <v>0.62</v>
      </c>
      <c r="AV42" s="428">
        <v>0.53</v>
      </c>
      <c r="AW42" s="428">
        <v>0.43</v>
      </c>
      <c r="AX42" s="428">
        <v>0.39</v>
      </c>
      <c r="AY42" s="428">
        <v>0.34</v>
      </c>
      <c r="AZ42" s="428">
        <v>0.31</v>
      </c>
      <c r="BA42" s="428">
        <v>0.27</v>
      </c>
      <c r="BB42" s="366">
        <v>0.23</v>
      </c>
      <c r="BC42" s="346">
        <v>4.0697674418604723</v>
      </c>
      <c r="BD42" s="347">
        <v>10.256410256410243</v>
      </c>
      <c r="BE42" s="347">
        <v>11.428571428571427</v>
      </c>
      <c r="BF42" s="347">
        <v>12.9032258064516</v>
      </c>
      <c r="BG42" s="347">
        <v>16.981132075471699</v>
      </c>
      <c r="BH42" s="347">
        <v>23.255813953488389</v>
      </c>
      <c r="BI42" s="347">
        <v>10.256410256410243</v>
      </c>
      <c r="BJ42" s="347">
        <v>14.70588235294117</v>
      </c>
      <c r="BK42" s="347">
        <v>9.6774193548387224</v>
      </c>
      <c r="BL42" s="347">
        <v>14.814814814814811</v>
      </c>
      <c r="BM42" s="348">
        <v>17.3913043478261</v>
      </c>
      <c r="BN42" s="350">
        <v>13.2491592808259</v>
      </c>
      <c r="BO42" s="350">
        <v>4.8067878895731546</v>
      </c>
    </row>
    <row r="43" spans="1:67">
      <c r="A43" s="20" t="s">
        <v>319</v>
      </c>
      <c r="B43" s="21" t="s">
        <v>539</v>
      </c>
      <c r="C43" s="28" t="s">
        <v>71</v>
      </c>
      <c r="D43" s="28" t="s">
        <v>612</v>
      </c>
      <c r="E43" s="101">
        <v>57</v>
      </c>
      <c r="F43" s="104">
        <v>2</v>
      </c>
      <c r="G43" s="39" t="s">
        <v>660</v>
      </c>
      <c r="H43" s="40" t="s">
        <v>660</v>
      </c>
      <c r="I43" s="124">
        <v>34.19</v>
      </c>
      <c r="J43" s="214">
        <f>(S43/I43)*100</f>
        <v>3.2758116408306526</v>
      </c>
      <c r="K43" s="427">
        <v>0.26</v>
      </c>
      <c r="L43" s="402">
        <v>0.28000000000000003</v>
      </c>
      <c r="M43" s="24">
        <f>((L43/K43)-1)*100</f>
        <v>7.6923076923077094</v>
      </c>
      <c r="N43" s="25">
        <v>40673</v>
      </c>
      <c r="O43" s="26">
        <v>40675</v>
      </c>
      <c r="P43" s="27">
        <v>40695</v>
      </c>
      <c r="Q43" s="27" t="s">
        <v>7</v>
      </c>
      <c r="R43" s="21"/>
      <c r="S43" s="211">
        <f>L43*4</f>
        <v>1.1200000000000001</v>
      </c>
      <c r="T43" s="221">
        <f>S43/X43*100</f>
        <v>65.116279069767444</v>
      </c>
      <c r="U43" s="332">
        <f>(I43/SQRT(22.5*X43*(I43/AA43))-1)*100</f>
        <v>21.101106667840597</v>
      </c>
      <c r="V43" s="47">
        <f>I43/X43</f>
        <v>19.877906976744185</v>
      </c>
      <c r="W43" s="333">
        <v>12</v>
      </c>
      <c r="X43" s="137">
        <v>1.72</v>
      </c>
      <c r="Y43" s="131">
        <v>3.08</v>
      </c>
      <c r="Z43" s="353">
        <v>1.56</v>
      </c>
      <c r="AA43" s="132">
        <v>1.66</v>
      </c>
      <c r="AB43" s="131">
        <v>2.0299999999999998</v>
      </c>
      <c r="AC43" s="353">
        <v>2.15</v>
      </c>
      <c r="AD43" s="335">
        <f>(AC43/AB43-1)*100</f>
        <v>5.9113300492610987</v>
      </c>
      <c r="AE43" s="386">
        <f>(I43/AB43)/Y43</f>
        <v>5.4683001727336702</v>
      </c>
      <c r="AF43" s="205">
        <v>638</v>
      </c>
      <c r="AG43" s="353">
        <v>31.24</v>
      </c>
      <c r="AH43" s="353">
        <v>38.590000000000003</v>
      </c>
      <c r="AI43" s="355">
        <f>((I43-AG43)/AG43)*100</f>
        <v>9.4430217669654279</v>
      </c>
      <c r="AJ43" s="356">
        <f>((I43-AH43)/AH43)*100</f>
        <v>-11.401917595231939</v>
      </c>
      <c r="AK43" s="357">
        <f>AN43/AO43</f>
        <v>1.4981735839114323</v>
      </c>
      <c r="AL43" s="339">
        <f>((AQ43/AR43)^(1/1)-1)*100</f>
        <v>2.9702970297029729</v>
      </c>
      <c r="AM43" s="437">
        <f>((AQ43/AT43)^(1/3)-1)*100</f>
        <v>2.8829296577718155</v>
      </c>
      <c r="AN43" s="437">
        <f>((AQ43/AV43)^(1/5)-1)*100</f>
        <v>2.9338379413359039</v>
      </c>
      <c r="AO43" s="335">
        <f>((AQ43/BA43)^(1/10)-1)*100</f>
        <v>1.9582763792138413</v>
      </c>
      <c r="AP43" s="358"/>
      <c r="AQ43" s="402">
        <v>1.04</v>
      </c>
      <c r="AR43" s="427">
        <v>1.01</v>
      </c>
      <c r="AS43" s="442">
        <v>1</v>
      </c>
      <c r="AT43" s="427">
        <v>0.95499999999999996</v>
      </c>
      <c r="AU43" s="427">
        <v>0.93</v>
      </c>
      <c r="AV43" s="442">
        <v>0.9</v>
      </c>
      <c r="AW43" s="427">
        <v>0.88500000000000001</v>
      </c>
      <c r="AX43" s="427">
        <v>0.88</v>
      </c>
      <c r="AY43" s="427">
        <v>0.87134</v>
      </c>
      <c r="AZ43" s="442">
        <v>0.86668000000000001</v>
      </c>
      <c r="BA43" s="427">
        <v>0.85665999999999998</v>
      </c>
      <c r="BB43" s="366">
        <v>0.85331999999999997</v>
      </c>
      <c r="BC43" s="363">
        <f t="shared" ref="BC43:BM47" si="6">((AQ43/AR43)-1)*100</f>
        <v>2.9702970297029729</v>
      </c>
      <c r="BD43" s="445">
        <f t="shared" si="6"/>
        <v>1.0000000000000009</v>
      </c>
      <c r="BE43" s="445">
        <f t="shared" si="6"/>
        <v>4.7120418848167533</v>
      </c>
      <c r="BF43" s="445">
        <f t="shared" si="6"/>
        <v>2.6881720430107503</v>
      </c>
      <c r="BG43" s="445">
        <f t="shared" si="6"/>
        <v>3.3333333333333437</v>
      </c>
      <c r="BH43" s="445">
        <f t="shared" si="6"/>
        <v>1.6949152542372836</v>
      </c>
      <c r="BI43" s="445">
        <f t="shared" si="6"/>
        <v>0.56818181818181213</v>
      </c>
      <c r="BJ43" s="445">
        <f t="shared" si="6"/>
        <v>0.9938715082516536</v>
      </c>
      <c r="BK43" s="445">
        <f t="shared" si="6"/>
        <v>0.53768403563021483</v>
      </c>
      <c r="BL43" s="445">
        <f t="shared" si="6"/>
        <v>1.1696589078514341</v>
      </c>
      <c r="BM43" s="365">
        <f t="shared" si="6"/>
        <v>0.39141236581821115</v>
      </c>
      <c r="BN43" s="349">
        <f>AVERAGE(BC43:BM43)</f>
        <v>1.8235971073485848</v>
      </c>
      <c r="BO43" s="349">
        <f>SQRT(AVERAGE((BC43-$BN43)^2,(BD43-$BN43)^2,(BE43-$BN43)^2,(BF43-$BN43)^2,(BG43-$BN43)^2,(BH43-$BN43)^2,(BI43-$BN43)^2,(BJ43-$BN43)^2,(BK43-$BN43)^2,(BL43-$BN43)^2,(BM43-$BN43)^2))</f>
        <v>1.3408467914347797</v>
      </c>
    </row>
    <row r="44" spans="1:67">
      <c r="A44" s="20" t="s">
        <v>667</v>
      </c>
      <c r="B44" s="21" t="s">
        <v>668</v>
      </c>
      <c r="C44" s="28" t="s">
        <v>151</v>
      </c>
      <c r="D44" s="28" t="s">
        <v>778</v>
      </c>
      <c r="E44" s="101">
        <v>39</v>
      </c>
      <c r="F44" s="104">
        <v>48</v>
      </c>
      <c r="G44" s="39" t="s">
        <v>660</v>
      </c>
      <c r="H44" s="40" t="s">
        <v>660</v>
      </c>
      <c r="I44" s="353">
        <v>32.58</v>
      </c>
      <c r="J44" s="294">
        <f>(S44/I44)*100</f>
        <v>1.1049723756906076</v>
      </c>
      <c r="K44" s="427">
        <v>8.4000000000000005E-2</v>
      </c>
      <c r="L44" s="402">
        <v>0.09</v>
      </c>
      <c r="M44" s="24">
        <f>((L44/K44)-1)*100</f>
        <v>7.1428571428571397</v>
      </c>
      <c r="N44" s="352">
        <v>40674</v>
      </c>
      <c r="O44" s="26">
        <v>40676</v>
      </c>
      <c r="P44" s="27">
        <v>40704</v>
      </c>
      <c r="Q44" s="27" t="s">
        <v>247</v>
      </c>
      <c r="R44" s="178"/>
      <c r="S44" s="211">
        <f>L44*4</f>
        <v>0.36</v>
      </c>
      <c r="T44" s="221">
        <f>S44/X44*100</f>
        <v>26.277372262773717</v>
      </c>
      <c r="U44" s="332">
        <f>(I44/SQRT(22.5*X44*(I44/AA44))-1)*100</f>
        <v>89.288332954518694</v>
      </c>
      <c r="V44" s="47">
        <f>I44/X44</f>
        <v>23.781021897810216</v>
      </c>
      <c r="W44" s="333">
        <v>12</v>
      </c>
      <c r="X44" s="137">
        <v>1.37</v>
      </c>
      <c r="Y44" s="131">
        <v>1.1299999999999999</v>
      </c>
      <c r="Z44" s="353">
        <v>2.2200000000000002</v>
      </c>
      <c r="AA44" s="132">
        <v>3.39</v>
      </c>
      <c r="AB44" s="131">
        <v>1.52</v>
      </c>
      <c r="AC44" s="124">
        <v>1.75</v>
      </c>
      <c r="AD44" s="335">
        <f>(AC44/AB44-1)*100</f>
        <v>15.131578947368428</v>
      </c>
      <c r="AE44" s="386">
        <f>(I44/AB44)/Y44</f>
        <v>18.968327899394502</v>
      </c>
      <c r="AF44" s="205">
        <v>684</v>
      </c>
      <c r="AG44" s="353">
        <v>19.8</v>
      </c>
      <c r="AH44" s="353">
        <v>36.74</v>
      </c>
      <c r="AI44" s="355">
        <f>((I44-AG44)/AG44)*100</f>
        <v>64.545454545454533</v>
      </c>
      <c r="AJ44" s="356">
        <f>((I44-AH44)/AH44)*100</f>
        <v>-11.322808927599356</v>
      </c>
      <c r="AK44" s="357">
        <f>AN44/AO44</f>
        <v>1.5376549372844515</v>
      </c>
      <c r="AL44" s="339">
        <f>((AQ44/AR44)^(1/1)-1)*100</f>
        <v>3.7037037037036979</v>
      </c>
      <c r="AM44" s="438">
        <f>((AQ44/AT44)^(1/3)-1)*100</f>
        <v>10.605279936582868</v>
      </c>
      <c r="AN44" s="438">
        <f>((AQ44/AV44)^(1/5)-1)*100</f>
        <v>7.9339970941638693</v>
      </c>
      <c r="AO44" s="335">
        <f>((AQ44/BA44)^(1/10)-1)*100</f>
        <v>5.1598033484518746</v>
      </c>
      <c r="AP44" s="358"/>
      <c r="AQ44" s="441">
        <v>0.33600000000000002</v>
      </c>
      <c r="AR44" s="427">
        <v>0.32400000000000007</v>
      </c>
      <c r="AS44" s="427">
        <v>0.32</v>
      </c>
      <c r="AT44" s="427">
        <v>0.24832000000000001</v>
      </c>
      <c r="AU44" s="427">
        <v>0.23347200000000001</v>
      </c>
      <c r="AV44" s="442">
        <v>0.229376</v>
      </c>
      <c r="AW44" s="427">
        <v>0.2260992</v>
      </c>
      <c r="AX44" s="442">
        <v>0.2228224</v>
      </c>
      <c r="AY44" s="427">
        <v>0.21299199999999999</v>
      </c>
      <c r="AZ44" s="442">
        <v>0.20971519999999999</v>
      </c>
      <c r="BA44" s="427">
        <v>0.20316160000000003</v>
      </c>
      <c r="BB44" s="362">
        <v>0.196608</v>
      </c>
      <c r="BC44" s="363">
        <f t="shared" si="6"/>
        <v>3.7037037037036979</v>
      </c>
      <c r="BD44" s="364">
        <f t="shared" si="6"/>
        <v>1.2500000000000178</v>
      </c>
      <c r="BE44" s="364">
        <f t="shared" si="6"/>
        <v>28.865979381443285</v>
      </c>
      <c r="BF44" s="364">
        <f t="shared" si="6"/>
        <v>6.3596491228070207</v>
      </c>
      <c r="BG44" s="364">
        <f t="shared" si="6"/>
        <v>1.7857142857143016</v>
      </c>
      <c r="BH44" s="364">
        <f t="shared" si="6"/>
        <v>1.449275362318847</v>
      </c>
      <c r="BI44" s="364">
        <f t="shared" si="6"/>
        <v>1.4705882352941124</v>
      </c>
      <c r="BJ44" s="364">
        <f t="shared" si="6"/>
        <v>4.6153846153846212</v>
      </c>
      <c r="BK44" s="364">
        <f t="shared" si="6"/>
        <v>1.5625</v>
      </c>
      <c r="BL44" s="364">
        <f t="shared" si="6"/>
        <v>3.2258064516128782</v>
      </c>
      <c r="BM44" s="365">
        <f t="shared" si="6"/>
        <v>3.3333333333333437</v>
      </c>
      <c r="BN44" s="349">
        <f>AVERAGE(BC44:BM44)</f>
        <v>5.2383576810556471</v>
      </c>
      <c r="BO44" s="349">
        <f>SQRT(AVERAGE((BC44-$BN44)^2,(BD44-$BN44)^2,(BE44-$BN44)^2,(BF44-$BN44)^2,(BG44-$BN44)^2,(BH44-$BN44)^2,(BI44-$BN44)^2,(BJ44-$BN44)^2,(BK44-$BN44)^2,(BL44-$BN44)^2,(BM44-$BN44)^2))</f>
        <v>7.6267319625515366</v>
      </c>
    </row>
    <row r="45" spans="1:67">
      <c r="A45" s="76" t="s">
        <v>569</v>
      </c>
      <c r="B45" s="447" t="s">
        <v>115</v>
      </c>
      <c r="C45" s="28" t="s">
        <v>151</v>
      </c>
      <c r="D45" s="28" t="s">
        <v>371</v>
      </c>
      <c r="E45" s="101">
        <v>26</v>
      </c>
      <c r="F45" s="104">
        <v>95</v>
      </c>
      <c r="G45" s="59" t="s">
        <v>717</v>
      </c>
      <c r="H45" s="51" t="s">
        <v>717</v>
      </c>
      <c r="I45" s="353">
        <v>90.88</v>
      </c>
      <c r="J45" s="214">
        <f>(S45/I45)*100</f>
        <v>2.34375</v>
      </c>
      <c r="K45" s="427">
        <v>0.52249999999999996</v>
      </c>
      <c r="L45" s="402">
        <v>0.53249999999999997</v>
      </c>
      <c r="M45" s="746">
        <f>((L45/K45)-1)*100</f>
        <v>1.9138755980861344</v>
      </c>
      <c r="N45" s="352">
        <v>40690</v>
      </c>
      <c r="O45" s="26">
        <v>40695</v>
      </c>
      <c r="P45" s="27">
        <v>40709</v>
      </c>
      <c r="Q45" s="27" t="s">
        <v>8</v>
      </c>
      <c r="R45" s="21" t="s">
        <v>370</v>
      </c>
      <c r="S45" s="211">
        <f>L45*4</f>
        <v>2.13</v>
      </c>
      <c r="T45" s="221">
        <f>S45/X45*100</f>
        <v>13.627639155470247</v>
      </c>
      <c r="U45" s="332">
        <f>(I45/SQRT(22.5*X45*(I45/AA45))-1)*100</f>
        <v>-38.156470303260249</v>
      </c>
      <c r="V45" s="47">
        <f>I45/X45</f>
        <v>5.8144593730006395</v>
      </c>
      <c r="W45" s="333">
        <v>12</v>
      </c>
      <c r="X45" s="137">
        <v>15.63</v>
      </c>
      <c r="Y45" s="131">
        <v>0.13</v>
      </c>
      <c r="Z45" s="124">
        <v>0.27</v>
      </c>
      <c r="AA45" s="132">
        <v>1.48</v>
      </c>
      <c r="AB45" s="131">
        <v>13</v>
      </c>
      <c r="AC45" s="124">
        <v>14.4</v>
      </c>
      <c r="AD45" s="335">
        <f>(AC45/AB45-1)*100</f>
        <v>10.769230769230775</v>
      </c>
      <c r="AE45" s="386">
        <f>(I45/AB45)/Y45</f>
        <v>53.77514792899408</v>
      </c>
      <c r="AF45" s="354">
        <v>763</v>
      </c>
      <c r="AG45" s="124">
        <v>75.209999999999994</v>
      </c>
      <c r="AH45" s="124">
        <v>132.69</v>
      </c>
      <c r="AI45" s="355">
        <f>((I45-AG45)/AG45)*100</f>
        <v>20.83499534636352</v>
      </c>
      <c r="AJ45" s="356">
        <f>((I45-AH45)/AH45)*100</f>
        <v>-31.509533499133319</v>
      </c>
      <c r="AK45" s="357">
        <f>AN45/AO45</f>
        <v>0.27551519012596681</v>
      </c>
      <c r="AL45" s="339">
        <f>((AQ45/AR45)^(1/1)-1)*100</f>
        <v>0.846432889963733</v>
      </c>
      <c r="AM45" s="437">
        <f>((AQ45/AT45)^(1/3)-1)*100</f>
        <v>1.7373191973325319</v>
      </c>
      <c r="AN45" s="437">
        <f>((AQ45/AV45)^(1/5)-1)*100</f>
        <v>2.4481976729668231</v>
      </c>
      <c r="AO45" s="335">
        <f>((AQ45/BA45)^(1/10)-1)*100</f>
        <v>8.8858900006474997</v>
      </c>
      <c r="AP45" s="358"/>
      <c r="AQ45" s="402">
        <v>2.085</v>
      </c>
      <c r="AR45" s="427">
        <v>2.0674999999999999</v>
      </c>
      <c r="AS45" s="428">
        <v>2.0449999999999999</v>
      </c>
      <c r="AT45" s="428">
        <v>1.98</v>
      </c>
      <c r="AU45" s="428">
        <v>1.905</v>
      </c>
      <c r="AV45" s="428">
        <v>1.8474999999999999</v>
      </c>
      <c r="AW45" s="428">
        <v>1.675</v>
      </c>
      <c r="AX45" s="428">
        <v>1.26</v>
      </c>
      <c r="AY45" s="428">
        <v>0.97</v>
      </c>
      <c r="AZ45" s="428">
        <v>0.93</v>
      </c>
      <c r="BA45" s="428">
        <v>0.89</v>
      </c>
      <c r="BB45" s="366">
        <v>0.85</v>
      </c>
      <c r="BC45" s="363">
        <f t="shared" si="6"/>
        <v>0.846432889963733</v>
      </c>
      <c r="BD45" s="445">
        <f t="shared" si="6"/>
        <v>1.1002444987775029</v>
      </c>
      <c r="BE45" s="445">
        <f t="shared" si="6"/>
        <v>3.2828282828282873</v>
      </c>
      <c r="BF45" s="445">
        <f t="shared" si="6"/>
        <v>3.937007874015741</v>
      </c>
      <c r="BG45" s="445">
        <f t="shared" si="6"/>
        <v>3.1123139377537301</v>
      </c>
      <c r="BH45" s="445">
        <f t="shared" si="6"/>
        <v>10.298507462686569</v>
      </c>
      <c r="BI45" s="445">
        <f t="shared" si="6"/>
        <v>32.93650793650793</v>
      </c>
      <c r="BJ45" s="445">
        <f t="shared" si="6"/>
        <v>29.896907216494849</v>
      </c>
      <c r="BK45" s="445">
        <f t="shared" si="6"/>
        <v>4.3010752688172005</v>
      </c>
      <c r="BL45" s="445">
        <f t="shared" si="6"/>
        <v>4.4943820224719211</v>
      </c>
      <c r="BM45" s="365">
        <f t="shared" si="6"/>
        <v>4.705882352941182</v>
      </c>
      <c r="BN45" s="349">
        <f>AVERAGE(BC45:BM45)</f>
        <v>8.9920081584780593</v>
      </c>
      <c r="BO45" s="349">
        <f>SQRT(AVERAGE((BC45-$BN45)^2,(BD45-$BN45)^2,(BE45-$BN45)^2,(BF45-$BN45)^2,(BG45-$BN45)^2,(BH45-$BN45)^2,(BI45-$BN45)^2,(BJ45-$BN45)^2,(BK45-$BN45)^2,(BL45-$BN45)^2,(BM45-$BN45)^2))</f>
        <v>10.846088856468775</v>
      </c>
    </row>
    <row r="46" spans="1:67">
      <c r="A46" s="29" t="s">
        <v>302</v>
      </c>
      <c r="B46" s="31" t="s">
        <v>303</v>
      </c>
      <c r="C46" s="28" t="s">
        <v>71</v>
      </c>
      <c r="D46" s="36" t="s">
        <v>612</v>
      </c>
      <c r="E46" s="102">
        <v>44</v>
      </c>
      <c r="F46" s="104">
        <v>24</v>
      </c>
      <c r="G46" s="41" t="s">
        <v>660</v>
      </c>
      <c r="H46" s="43" t="s">
        <v>660</v>
      </c>
      <c r="I46" s="125">
        <v>18.309999999999999</v>
      </c>
      <c r="J46" s="215">
        <f>(S46/I46)*100</f>
        <v>3.3588203167667947</v>
      </c>
      <c r="K46" s="378">
        <v>0.14874999999999999</v>
      </c>
      <c r="L46" s="367">
        <v>0.15375</v>
      </c>
      <c r="M46" s="34">
        <f>((L46/K46)-1)*100</f>
        <v>3.3613445378151363</v>
      </c>
      <c r="N46" s="44">
        <v>40577</v>
      </c>
      <c r="O46" s="45">
        <v>40581</v>
      </c>
      <c r="P46" s="35">
        <v>40592</v>
      </c>
      <c r="Q46" s="280" t="s">
        <v>358</v>
      </c>
      <c r="R46" s="758"/>
      <c r="S46" s="171">
        <f>L46*4</f>
        <v>0.61499999999999999</v>
      </c>
      <c r="T46" s="287">
        <f>S46/X46*100</f>
        <v>66.847826086956516</v>
      </c>
      <c r="U46" s="388">
        <f>(I46/SQRT(22.5*X46*(I46/AA46))-1)*100</f>
        <v>25.478408173973889</v>
      </c>
      <c r="V46" s="48">
        <f>I46/X46</f>
        <v>19.902173913043477</v>
      </c>
      <c r="W46" s="369">
        <v>12</v>
      </c>
      <c r="X46" s="138">
        <v>0.92</v>
      </c>
      <c r="Y46" s="133">
        <v>1.93</v>
      </c>
      <c r="Z46" s="125">
        <v>1.64</v>
      </c>
      <c r="AA46" s="134">
        <v>1.78</v>
      </c>
      <c r="AB46" s="133">
        <v>1.06</v>
      </c>
      <c r="AC46" s="125">
        <v>1.1299999999999999</v>
      </c>
      <c r="AD46" s="370">
        <f>(AC46/AB46-1)*100</f>
        <v>6.6037735849056478</v>
      </c>
      <c r="AE46" s="389">
        <f>(I46/AB46)/Y46</f>
        <v>8.9500439925701425</v>
      </c>
      <c r="AF46" s="206">
        <v>764</v>
      </c>
      <c r="AG46" s="125">
        <v>16.93</v>
      </c>
      <c r="AH46" s="125">
        <v>19.37</v>
      </c>
      <c r="AI46" s="372">
        <f>((I46-AG46)/AG46)*100</f>
        <v>8.1512108682811508</v>
      </c>
      <c r="AJ46" s="373">
        <f>((I46-AH46)/AH46)*100</f>
        <v>-5.4723799690242751</v>
      </c>
      <c r="AK46" s="357">
        <f>AN46/AO46</f>
        <v>1.0920353281310224</v>
      </c>
      <c r="AL46" s="390">
        <f>((AQ46/AR46)^(1/1)-1)*100</f>
        <v>0.84745762711864181</v>
      </c>
      <c r="AM46" s="391">
        <f>((AQ46/AT46)^(1/3)-1)*100</f>
        <v>0.85474230603979073</v>
      </c>
      <c r="AN46" s="391">
        <f>((AQ46/AV46)^(1/5)-1)*100</f>
        <v>0.8621965815340138</v>
      </c>
      <c r="AO46" s="370">
        <f>((AQ46/BA46)^(1/10)-1)*100</f>
        <v>0.7895317663482837</v>
      </c>
      <c r="AP46" s="358"/>
      <c r="AQ46" s="402">
        <v>0.59499999999999997</v>
      </c>
      <c r="AR46" s="427">
        <v>0.59</v>
      </c>
      <c r="AS46" s="427">
        <v>0.58499999999999996</v>
      </c>
      <c r="AT46" s="427">
        <v>0.57999999999999996</v>
      </c>
      <c r="AU46" s="427">
        <v>0.57499999999999996</v>
      </c>
      <c r="AV46" s="427">
        <v>0.56999999999999995</v>
      </c>
      <c r="AW46" s="427">
        <v>0.56499999999999995</v>
      </c>
      <c r="AX46" s="427">
        <v>0.5625</v>
      </c>
      <c r="AY46" s="427">
        <v>0.56000000000000005</v>
      </c>
      <c r="AZ46" s="427">
        <v>0.5575</v>
      </c>
      <c r="BA46" s="427">
        <v>0.55000000000000004</v>
      </c>
      <c r="BB46" s="366">
        <v>0.54249999999999998</v>
      </c>
      <c r="BC46" s="392">
        <f t="shared" si="6"/>
        <v>0.84745762711864181</v>
      </c>
      <c r="BD46" s="393">
        <f t="shared" si="6"/>
        <v>0.85470085470085166</v>
      </c>
      <c r="BE46" s="393">
        <f t="shared" si="6"/>
        <v>0.86206896551723755</v>
      </c>
      <c r="BF46" s="393">
        <f t="shared" si="6"/>
        <v>0.86956521739129933</v>
      </c>
      <c r="BG46" s="393">
        <f t="shared" si="6"/>
        <v>0.87719298245614308</v>
      </c>
      <c r="BH46" s="393">
        <f t="shared" si="6"/>
        <v>0.88495575221239076</v>
      </c>
      <c r="BI46" s="393">
        <f t="shared" si="6"/>
        <v>0.4444444444444251</v>
      </c>
      <c r="BJ46" s="393">
        <f t="shared" si="6"/>
        <v>0.44642857142855874</v>
      </c>
      <c r="BK46" s="393">
        <f t="shared" si="6"/>
        <v>0.4484304932735439</v>
      </c>
      <c r="BL46" s="393">
        <f t="shared" si="6"/>
        <v>1.3636363636363447</v>
      </c>
      <c r="BM46" s="394">
        <f t="shared" si="6"/>
        <v>1.3824884792626779</v>
      </c>
      <c r="BN46" s="395">
        <f>AVERAGE(BC46:BM46)</f>
        <v>0.84376088649473757</v>
      </c>
      <c r="BO46" s="395">
        <f>SQRT(AVERAGE((BC46-$BN46)^2,(BD46-$BN46)^2,(BE46-$BN46)^2,(BF46-$BN46)^2,(BG46-$BN46)^2,(BH46-$BN46)^2,(BI46-$BN46)^2,(BJ46-$BN46)^2,(BK46-$BN46)^2,(BL46-$BN46)^2,(BM46-$BN46)^2))</f>
        <v>0.30719549006554581</v>
      </c>
    </row>
    <row r="47" spans="1:67">
      <c r="A47" s="10" t="s">
        <v>555</v>
      </c>
      <c r="B47" s="11" t="s">
        <v>556</v>
      </c>
      <c r="C47" s="19" t="s">
        <v>100</v>
      </c>
      <c r="D47" s="19" t="s">
        <v>677</v>
      </c>
      <c r="E47" s="100">
        <v>43</v>
      </c>
      <c r="F47" s="104">
        <v>29</v>
      </c>
      <c r="G47" s="74" t="s">
        <v>717</v>
      </c>
      <c r="H47" s="52" t="s">
        <v>717</v>
      </c>
      <c r="I47" s="147">
        <v>79.3</v>
      </c>
      <c r="J47" s="294">
        <f>(S47/I47)*100</f>
        <v>1.3114754098360657</v>
      </c>
      <c r="K47" s="343">
        <v>0.24</v>
      </c>
      <c r="L47" s="409">
        <v>0.26</v>
      </c>
      <c r="M47" s="15">
        <f>((L47/K47)-1)*100</f>
        <v>8.3333333333333481</v>
      </c>
      <c r="N47" s="16">
        <v>40508</v>
      </c>
      <c r="O47" s="17">
        <v>40512</v>
      </c>
      <c r="P47" s="18">
        <v>40527</v>
      </c>
      <c r="Q47" s="18" t="s">
        <v>8</v>
      </c>
      <c r="R47" s="11"/>
      <c r="S47" s="211">
        <f>L47*4</f>
        <v>1.04</v>
      </c>
      <c r="T47" s="221">
        <f>S47/X47*100</f>
        <v>18.213660245183888</v>
      </c>
      <c r="U47" s="332">
        <f>(I47/SQRT(22.5*X47*(I47/AA47))-1)*100</f>
        <v>17.847002239992161</v>
      </c>
      <c r="V47" s="47">
        <f>I47/X47</f>
        <v>13.887915936952714</v>
      </c>
      <c r="W47" s="333">
        <v>12</v>
      </c>
      <c r="X47" s="137">
        <v>5.71</v>
      </c>
      <c r="Y47" s="131">
        <v>1.1499999999999999</v>
      </c>
      <c r="Z47" s="124">
        <v>0.54</v>
      </c>
      <c r="AA47" s="132">
        <v>2.25</v>
      </c>
      <c r="AB47" s="131">
        <v>6.41</v>
      </c>
      <c r="AC47" s="124">
        <v>7.13</v>
      </c>
      <c r="AD47" s="335">
        <f>(AC47/AB47-1)*100</f>
        <v>11.232449297971915</v>
      </c>
      <c r="AE47" s="335">
        <f>(I47/AB47)/Y47</f>
        <v>10.757647697212237</v>
      </c>
      <c r="AF47" s="205">
        <v>806</v>
      </c>
      <c r="AG47" s="124">
        <v>53.55</v>
      </c>
      <c r="AH47" s="124">
        <v>82.15</v>
      </c>
      <c r="AI47" s="355">
        <f>((I47-AG47)/AG47)*100</f>
        <v>48.085901027077497</v>
      </c>
      <c r="AJ47" s="356">
        <f>((I47-AH47)/AH47)*100</f>
        <v>-3.4692635423006797</v>
      </c>
      <c r="AK47" s="338">
        <f>AN47/AO47</f>
        <v>1.0929919899898748</v>
      </c>
      <c r="AL47" s="339">
        <f>((AQ47/AR47)^(1/1)-1)*100</f>
        <v>8.8888888888888786</v>
      </c>
      <c r="AM47" s="437">
        <f>((AQ47/AT47)^(1/3)-1)*100</f>
        <v>5.9068479085628844</v>
      </c>
      <c r="AN47" s="437">
        <f>((AQ47/AV47)^(1/5)-1)*100</f>
        <v>4.5373011758111037</v>
      </c>
      <c r="AO47" s="335">
        <f>((AQ47/BA47)^(1/10)-1)*100</f>
        <v>4.1512666308315183</v>
      </c>
      <c r="AP47" s="341"/>
      <c r="AQ47" s="409">
        <v>0.98</v>
      </c>
      <c r="AR47" s="343">
        <v>0.9</v>
      </c>
      <c r="AS47" s="343">
        <v>0.85</v>
      </c>
      <c r="AT47" s="343">
        <v>0.82499999999999996</v>
      </c>
      <c r="AU47" s="343">
        <v>0.80500000000000005</v>
      </c>
      <c r="AV47" s="343">
        <v>0.78500000000000003</v>
      </c>
      <c r="AW47" s="343">
        <v>0.77249999999999996</v>
      </c>
      <c r="AX47" s="343">
        <v>0.76249999999999996</v>
      </c>
      <c r="AY47" s="343">
        <v>0.73750000000000004</v>
      </c>
      <c r="AZ47" s="343">
        <v>0.70750000000000002</v>
      </c>
      <c r="BA47" s="343">
        <v>0.65249999999999997</v>
      </c>
      <c r="BB47" s="397">
        <v>0.61250000000000004</v>
      </c>
      <c r="BC47" s="363">
        <f t="shared" si="6"/>
        <v>8.8888888888888786</v>
      </c>
      <c r="BD47" s="445">
        <f t="shared" si="6"/>
        <v>5.8823529411764719</v>
      </c>
      <c r="BE47" s="445">
        <f t="shared" si="6"/>
        <v>3.0303030303030276</v>
      </c>
      <c r="BF47" s="445">
        <f t="shared" si="6"/>
        <v>2.4844720496894235</v>
      </c>
      <c r="BG47" s="445">
        <f t="shared" si="6"/>
        <v>2.5477707006369421</v>
      </c>
      <c r="BH47" s="445">
        <f t="shared" si="6"/>
        <v>1.6181229773462924</v>
      </c>
      <c r="BI47" s="445">
        <f t="shared" si="6"/>
        <v>1.3114754098360715</v>
      </c>
      <c r="BJ47" s="445">
        <f t="shared" si="6"/>
        <v>3.3898305084745672</v>
      </c>
      <c r="BK47" s="445">
        <f t="shared" si="6"/>
        <v>4.2402826855123754</v>
      </c>
      <c r="BL47" s="445">
        <f t="shared" si="6"/>
        <v>8.4291187739463638</v>
      </c>
      <c r="BM47" s="365">
        <f t="shared" si="6"/>
        <v>6.5306122448979487</v>
      </c>
      <c r="BN47" s="349">
        <f>AVERAGE(BC47:BM47)</f>
        <v>4.395748200973487</v>
      </c>
      <c r="BO47" s="349">
        <f>SQRT(AVERAGE((BC47-$BN47)^2,(BD47-$BN47)^2,(BE47-$BN47)^2,(BF47-$BN47)^2,(BG47-$BN47)^2,(BH47-$BN47)^2,(BI47-$BN47)^2,(BJ47-$BN47)^2,(BK47-$BN47)^2,(BL47-$BN47)^2,(BM47-$BN47)^2))</f>
        <v>2.5301894989388551</v>
      </c>
    </row>
    <row r="48" spans="1:67">
      <c r="A48" s="20" t="s">
        <v>463</v>
      </c>
      <c r="B48" s="21" t="s">
        <v>465</v>
      </c>
      <c r="C48" s="19" t="s">
        <v>102</v>
      </c>
      <c r="D48" s="28" t="s">
        <v>610</v>
      </c>
      <c r="E48" s="101">
        <v>24</v>
      </c>
      <c r="F48" s="104">
        <v>101</v>
      </c>
      <c r="G48" s="39" t="s">
        <v>660</v>
      </c>
      <c r="H48" s="40" t="s">
        <v>660</v>
      </c>
      <c r="I48" s="353">
        <v>30.22</v>
      </c>
      <c r="J48" s="214">
        <v>4.7650562541363337</v>
      </c>
      <c r="K48" s="425">
        <v>0.32500000000000001</v>
      </c>
      <c r="L48" s="385">
        <v>0.36</v>
      </c>
      <c r="M48" s="214">
        <v>10.769230769230749</v>
      </c>
      <c r="N48" s="329">
        <v>40434</v>
      </c>
      <c r="O48" s="320">
        <v>40436</v>
      </c>
      <c r="P48" s="321">
        <v>40451</v>
      </c>
      <c r="Q48" s="27" t="s">
        <v>244</v>
      </c>
      <c r="R48" s="21"/>
      <c r="S48" s="211">
        <v>1.44</v>
      </c>
      <c r="T48" s="221">
        <v>51.612903225806448</v>
      </c>
      <c r="U48" s="332">
        <v>-28.903451311864671</v>
      </c>
      <c r="V48" s="47">
        <v>10.831541218637993</v>
      </c>
      <c r="W48" s="333">
        <v>12</v>
      </c>
      <c r="X48" s="137">
        <v>2.79</v>
      </c>
      <c r="Y48" s="131">
        <v>2.79</v>
      </c>
      <c r="Z48" s="124">
        <v>0.82</v>
      </c>
      <c r="AA48" s="132">
        <v>1.05</v>
      </c>
      <c r="AB48" s="131">
        <v>1.35</v>
      </c>
      <c r="AC48" s="353">
        <v>2.95</v>
      </c>
      <c r="AD48" s="335">
        <v>118.51851851851849</v>
      </c>
      <c r="AE48" s="335">
        <v>8.0233638656577693</v>
      </c>
      <c r="AF48" s="205">
        <v>819</v>
      </c>
      <c r="AG48" s="124">
        <v>29.5</v>
      </c>
      <c r="AH48" s="124">
        <v>37.81</v>
      </c>
      <c r="AI48" s="355">
        <v>2.4406779661016911</v>
      </c>
      <c r="AJ48" s="356">
        <v>-20.07405448294103</v>
      </c>
      <c r="AK48" s="357">
        <v>1.5386165916643499</v>
      </c>
      <c r="AL48" s="339">
        <v>9.6000000000000085</v>
      </c>
      <c r="AM48" s="438">
        <v>15.89889579803099</v>
      </c>
      <c r="AN48" s="438">
        <v>14.702872823524711</v>
      </c>
      <c r="AO48" s="335">
        <v>9.5559042474774998</v>
      </c>
      <c r="AP48" s="358"/>
      <c r="AQ48" s="402">
        <v>1.37</v>
      </c>
      <c r="AR48" s="428">
        <v>1.25</v>
      </c>
      <c r="AS48" s="428">
        <v>1.1000000000000001</v>
      </c>
      <c r="AT48" s="428">
        <v>0.88</v>
      </c>
      <c r="AU48" s="428">
        <v>0.73</v>
      </c>
      <c r="AV48" s="428">
        <v>0.69</v>
      </c>
      <c r="AW48" s="444">
        <v>0.68</v>
      </c>
      <c r="AX48" s="428">
        <v>0.67</v>
      </c>
      <c r="AY48" s="428">
        <v>0.63</v>
      </c>
      <c r="AZ48" s="428">
        <v>0.57999999999999996</v>
      </c>
      <c r="BA48" s="428">
        <v>0.55000000000000004</v>
      </c>
      <c r="BB48" s="366">
        <v>0.52</v>
      </c>
      <c r="BC48" s="363">
        <v>9.6000000000000085</v>
      </c>
      <c r="BD48" s="364">
        <v>13.636363636363619</v>
      </c>
      <c r="BE48" s="364">
        <v>25</v>
      </c>
      <c r="BF48" s="364">
        <v>20.54794520547944</v>
      </c>
      <c r="BG48" s="364">
        <v>5.7971014492753659</v>
      </c>
      <c r="BH48" s="364">
        <v>1.4705882352941118</v>
      </c>
      <c r="BI48" s="364">
        <v>1.4925373134328399</v>
      </c>
      <c r="BJ48" s="364">
        <v>6.3492063492063489</v>
      </c>
      <c r="BK48" s="364">
        <v>8.6206896551724199</v>
      </c>
      <c r="BL48" s="364">
        <v>5.4545454545454444</v>
      </c>
      <c r="BM48" s="365">
        <v>5.7692307692307709</v>
      </c>
      <c r="BN48" s="349">
        <v>9.4307461880000343</v>
      </c>
      <c r="BO48" s="349">
        <v>7.1519942475456233</v>
      </c>
    </row>
    <row r="49" spans="1:67">
      <c r="A49" s="20" t="s">
        <v>904</v>
      </c>
      <c r="B49" s="21" t="s">
        <v>905</v>
      </c>
      <c r="C49" s="19" t="s">
        <v>151</v>
      </c>
      <c r="D49" s="28" t="s">
        <v>778</v>
      </c>
      <c r="E49" s="101">
        <v>39</v>
      </c>
      <c r="F49" s="104">
        <v>43</v>
      </c>
      <c r="G49" s="39" t="s">
        <v>660</v>
      </c>
      <c r="H49" s="40" t="s">
        <v>660</v>
      </c>
      <c r="I49" s="353">
        <v>42.81</v>
      </c>
      <c r="J49" s="294">
        <f>(S49/I49)*100</f>
        <v>1.5884139219808455</v>
      </c>
      <c r="K49" s="427">
        <v>0.14000000000000001</v>
      </c>
      <c r="L49" s="402">
        <v>0.17</v>
      </c>
      <c r="M49" s="24">
        <f>((L49/K49)-1)*100</f>
        <v>21.42857142857142</v>
      </c>
      <c r="N49" s="352">
        <v>40508</v>
      </c>
      <c r="O49" s="26">
        <v>40512</v>
      </c>
      <c r="P49" s="27">
        <v>40527</v>
      </c>
      <c r="Q49" s="27" t="s">
        <v>8</v>
      </c>
      <c r="R49" s="21"/>
      <c r="S49" s="211">
        <f>L49*4</f>
        <v>0.68</v>
      </c>
      <c r="T49" s="221">
        <f>S49/X49*100</f>
        <v>35.978835978835981</v>
      </c>
      <c r="U49" s="332">
        <f>(I49/SQRT(22.5*X49*(I49/AA49))-1)*100</f>
        <v>95.072636044457369</v>
      </c>
      <c r="V49" s="47">
        <f>I49/X49</f>
        <v>22.650793650793652</v>
      </c>
      <c r="W49" s="333">
        <v>12</v>
      </c>
      <c r="X49" s="137">
        <v>1.89</v>
      </c>
      <c r="Y49" s="131">
        <v>1.18</v>
      </c>
      <c r="Z49" s="353">
        <v>1.23</v>
      </c>
      <c r="AA49" s="132">
        <v>3.78</v>
      </c>
      <c r="AB49" s="131">
        <v>1.78</v>
      </c>
      <c r="AC49" s="353">
        <v>2.25</v>
      </c>
      <c r="AD49" s="335">
        <f>(AC49/AB49-1)*100</f>
        <v>26.404494382022481</v>
      </c>
      <c r="AE49" s="335">
        <f>(I49/AB49)/Y49</f>
        <v>20.381832031993909</v>
      </c>
      <c r="AF49" s="205">
        <v>819</v>
      </c>
      <c r="AG49" s="353">
        <v>28.11</v>
      </c>
      <c r="AH49" s="353">
        <v>44.88</v>
      </c>
      <c r="AI49" s="355">
        <f>((I49-AG49)/AG49)*100</f>
        <v>52.294557097118478</v>
      </c>
      <c r="AJ49" s="356">
        <f>((I49-AH49)/AH49)*100</f>
        <v>-4.6122994652406417</v>
      </c>
      <c r="AK49" s="357">
        <f>AN49/AO49</f>
        <v>1.429617092118131</v>
      </c>
      <c r="AL49" s="339">
        <f>((AQ49/AR49)^(1/1)-1)*100</f>
        <v>11.32075471698113</v>
      </c>
      <c r="AM49" s="437">
        <f>((AQ49/AT49)^(1/3)-1)*100</f>
        <v>7.1199245451753157</v>
      </c>
      <c r="AN49" s="437">
        <f>((AQ49/AV49)^(1/5)-1)*100</f>
        <v>6.042477819475911</v>
      </c>
      <c r="AO49" s="335">
        <f>((AQ49/BA49)^(1/10)-1)*100</f>
        <v>4.2266407227429914</v>
      </c>
      <c r="AP49" s="358"/>
      <c r="AQ49" s="402">
        <v>0.59</v>
      </c>
      <c r="AR49" s="427">
        <v>0.53</v>
      </c>
      <c r="AS49" s="427">
        <v>0.52</v>
      </c>
      <c r="AT49" s="427">
        <v>0.48</v>
      </c>
      <c r="AU49" s="427">
        <v>0.46</v>
      </c>
      <c r="AV49" s="427">
        <v>0.44</v>
      </c>
      <c r="AW49" s="427">
        <v>0.43</v>
      </c>
      <c r="AX49" s="427">
        <v>0.42</v>
      </c>
      <c r="AY49" s="427">
        <v>0.41</v>
      </c>
      <c r="AZ49" s="427">
        <v>0.4</v>
      </c>
      <c r="BA49" s="427">
        <v>0.39</v>
      </c>
      <c r="BB49" s="366">
        <v>0.38</v>
      </c>
      <c r="BC49" s="363">
        <f t="shared" ref="BC49:BM50" si="7">((AQ49/AR49)-1)*100</f>
        <v>11.32075471698113</v>
      </c>
      <c r="BD49" s="364">
        <f t="shared" si="7"/>
        <v>1.9230769230769162</v>
      </c>
      <c r="BE49" s="364">
        <f t="shared" si="7"/>
        <v>8.3333333333333481</v>
      </c>
      <c r="BF49" s="364">
        <f t="shared" si="7"/>
        <v>4.3478260869565188</v>
      </c>
      <c r="BG49" s="364">
        <f t="shared" si="7"/>
        <v>4.5454545454545414</v>
      </c>
      <c r="BH49" s="364">
        <f t="shared" si="7"/>
        <v>2.3255813953488413</v>
      </c>
      <c r="BI49" s="364">
        <f t="shared" si="7"/>
        <v>2.3809523809523725</v>
      </c>
      <c r="BJ49" s="364">
        <f t="shared" si="7"/>
        <v>2.4390243902439046</v>
      </c>
      <c r="BK49" s="364">
        <f t="shared" si="7"/>
        <v>2.4999999999999911</v>
      </c>
      <c r="BL49" s="364">
        <f t="shared" si="7"/>
        <v>2.5641025641025772</v>
      </c>
      <c r="BM49" s="365">
        <f t="shared" si="7"/>
        <v>2.6315789473684292</v>
      </c>
      <c r="BN49" s="349">
        <f>AVERAGE(BC49:BM49)</f>
        <v>4.1192441167107789</v>
      </c>
      <c r="BO49" s="349">
        <f>SQRT(AVERAGE((BC49-$BN49)^2,(BD49-$BN49)^2,(BE49-$BN49)^2,(BF49-$BN49)^2,(BG49-$BN49)^2,(BH49-$BN49)^2,(BI49-$BN49)^2,(BJ49-$BN49)^2,(BK49-$BN49)^2,(BL49-$BN49)^2,(BM49-$BN49)^2))</f>
        <v>2.8761234184637119</v>
      </c>
    </row>
    <row r="50" spans="1:67">
      <c r="A50" s="20" t="s">
        <v>518</v>
      </c>
      <c r="B50" s="21" t="s">
        <v>519</v>
      </c>
      <c r="C50" s="19" t="s">
        <v>99</v>
      </c>
      <c r="D50" s="28" t="s">
        <v>611</v>
      </c>
      <c r="E50" s="101">
        <v>40</v>
      </c>
      <c r="F50" s="104">
        <v>37</v>
      </c>
      <c r="G50" s="39" t="s">
        <v>660</v>
      </c>
      <c r="H50" s="40" t="s">
        <v>660</v>
      </c>
      <c r="I50" s="124">
        <v>36.72</v>
      </c>
      <c r="J50" s="214">
        <f>(S50/I50)*100</f>
        <v>5.2287581699346406</v>
      </c>
      <c r="K50" s="427">
        <v>0.47</v>
      </c>
      <c r="L50" s="402">
        <v>0.48</v>
      </c>
      <c r="M50" s="24">
        <f>((L50/K50)-1)*100</f>
        <v>2.1276595744680771</v>
      </c>
      <c r="N50" s="25">
        <v>40549</v>
      </c>
      <c r="O50" s="26">
        <v>40553</v>
      </c>
      <c r="P50" s="27">
        <v>40588</v>
      </c>
      <c r="Q50" s="175" t="s">
        <v>427</v>
      </c>
      <c r="R50" s="21"/>
      <c r="S50" s="211">
        <f>L50*4</f>
        <v>1.92</v>
      </c>
      <c r="T50" s="221">
        <f>S50/X50*100</f>
        <v>35.424354243542432</v>
      </c>
      <c r="U50" s="332">
        <f>(I50/SQRT(22.5*X50*(I50/AA50))-1)*100</f>
        <v>-48.524358212675253</v>
      </c>
      <c r="V50" s="47">
        <f>I50/X50</f>
        <v>6.7749077490774905</v>
      </c>
      <c r="W50" s="333">
        <v>3</v>
      </c>
      <c r="X50" s="137">
        <v>5.42</v>
      </c>
      <c r="Y50" s="131" t="s">
        <v>762</v>
      </c>
      <c r="Z50" s="124">
        <v>0.33</v>
      </c>
      <c r="AA50" s="132">
        <v>0.88</v>
      </c>
      <c r="AB50" s="131">
        <v>3.05</v>
      </c>
      <c r="AC50" s="124" t="s">
        <v>762</v>
      </c>
      <c r="AD50" s="335" t="s">
        <v>664</v>
      </c>
      <c r="AE50" s="335" t="s">
        <v>664</v>
      </c>
      <c r="AF50" s="354">
        <v>850</v>
      </c>
      <c r="AG50" s="124">
        <v>35.36</v>
      </c>
      <c r="AH50" s="124">
        <v>45.96</v>
      </c>
      <c r="AI50" s="355">
        <f>((I50-AG50)/AG50)*100</f>
        <v>3.8461538461538445</v>
      </c>
      <c r="AJ50" s="356">
        <f>((I50-AH50)/AH50)*100</f>
        <v>-20.104438642297655</v>
      </c>
      <c r="AK50" s="357">
        <f>AN50/AO50</f>
        <v>0.53538060522961195</v>
      </c>
      <c r="AL50" s="339">
        <f>((AQ50/AR50)^(1/1)-1)*100</f>
        <v>2.1739130434782483</v>
      </c>
      <c r="AM50" s="437">
        <f>((AQ50/AT50)^(1/3)-1)*100</f>
        <v>2.2229462182910442</v>
      </c>
      <c r="AN50" s="437">
        <f>((AQ50/AV50)^(1/5)-1)*100</f>
        <v>2.2750530662123625</v>
      </c>
      <c r="AO50" s="335">
        <f>((AQ50/BA50)^(1/10)-1)*100</f>
        <v>4.2494125562068996</v>
      </c>
      <c r="AP50" s="358"/>
      <c r="AQ50" s="402">
        <v>1.88</v>
      </c>
      <c r="AR50" s="427">
        <v>1.84</v>
      </c>
      <c r="AS50" s="427">
        <v>1.8</v>
      </c>
      <c r="AT50" s="427">
        <v>1.76</v>
      </c>
      <c r="AU50" s="427">
        <v>1.72</v>
      </c>
      <c r="AV50" s="427">
        <v>1.68</v>
      </c>
      <c r="AW50" s="427">
        <v>1.56</v>
      </c>
      <c r="AX50" s="427">
        <v>1.44</v>
      </c>
      <c r="AY50" s="427">
        <v>1.36</v>
      </c>
      <c r="AZ50" s="427">
        <v>1.28</v>
      </c>
      <c r="BA50" s="427">
        <v>1.24</v>
      </c>
      <c r="BB50" s="366">
        <v>1.2</v>
      </c>
      <c r="BC50" s="363">
        <f t="shared" si="7"/>
        <v>2.1739130434782483</v>
      </c>
      <c r="BD50" s="445">
        <f t="shared" si="7"/>
        <v>2.2222222222222143</v>
      </c>
      <c r="BE50" s="445">
        <f t="shared" si="7"/>
        <v>2.2727272727272707</v>
      </c>
      <c r="BF50" s="445">
        <f t="shared" si="7"/>
        <v>2.3255813953488413</v>
      </c>
      <c r="BG50" s="445">
        <f t="shared" si="7"/>
        <v>2.3809523809523725</v>
      </c>
      <c r="BH50" s="445">
        <f t="shared" si="7"/>
        <v>7.6923076923076872</v>
      </c>
      <c r="BI50" s="445">
        <f t="shared" si="7"/>
        <v>8.3333333333333481</v>
      </c>
      <c r="BJ50" s="445">
        <f t="shared" si="7"/>
        <v>5.8823529411764497</v>
      </c>
      <c r="BK50" s="445">
        <f t="shared" si="7"/>
        <v>6.25</v>
      </c>
      <c r="BL50" s="445">
        <f t="shared" si="7"/>
        <v>3.2258064516129004</v>
      </c>
      <c r="BM50" s="365">
        <f t="shared" si="7"/>
        <v>3.3333333333333437</v>
      </c>
      <c r="BN50" s="349">
        <f>AVERAGE(BC50:BM50)</f>
        <v>4.1902300060447883</v>
      </c>
      <c r="BO50" s="349">
        <f>SQRT(AVERAGE((BC50-$BN50)^2,(BD50-$BN50)^2,(BE50-$BN50)^2,(BF50-$BN50)^2,(BG50-$BN50)^2,(BH50-$BN50)^2,(BI50-$BN50)^2,(BJ50-$BN50)^2,(BK50-$BN50)^2,(BL50-$BN50)^2,(BM50-$BN50)^2))</f>
        <v>2.2676775441343704</v>
      </c>
    </row>
    <row r="51" spans="1:67">
      <c r="A51" s="29" t="s">
        <v>564</v>
      </c>
      <c r="B51" s="31" t="s">
        <v>565</v>
      </c>
      <c r="C51" s="19" t="s">
        <v>104</v>
      </c>
      <c r="D51" s="36" t="s">
        <v>618</v>
      </c>
      <c r="E51" s="102">
        <v>19</v>
      </c>
      <c r="F51" s="104">
        <v>120</v>
      </c>
      <c r="G51" s="41" t="s">
        <v>796</v>
      </c>
      <c r="H51" s="43" t="s">
        <v>796</v>
      </c>
      <c r="I51" s="125">
        <v>21.6</v>
      </c>
      <c r="J51" s="214">
        <v>3.5185185185185182</v>
      </c>
      <c r="K51" s="421">
        <v>0.17</v>
      </c>
      <c r="L51" s="406">
        <v>0.19</v>
      </c>
      <c r="M51" s="215">
        <v>11.76470588235294</v>
      </c>
      <c r="N51" s="274">
        <v>40206</v>
      </c>
      <c r="O51" s="209">
        <v>40210</v>
      </c>
      <c r="P51" s="210">
        <v>40220</v>
      </c>
      <c r="Q51" s="35" t="s">
        <v>16</v>
      </c>
      <c r="R51" s="21"/>
      <c r="S51" s="171">
        <v>0.76</v>
      </c>
      <c r="T51" s="221">
        <v>122.58064516129031</v>
      </c>
      <c r="U51" s="332">
        <v>212.32737167397642</v>
      </c>
      <c r="V51" s="47">
        <v>34.838709677419352</v>
      </c>
      <c r="W51" s="369">
        <v>9</v>
      </c>
      <c r="X51" s="137">
        <v>0.62</v>
      </c>
      <c r="Y51" s="131">
        <v>1.72</v>
      </c>
      <c r="Z51" s="353">
        <v>5.87</v>
      </c>
      <c r="AA51" s="132">
        <v>6.3</v>
      </c>
      <c r="AB51" s="131">
        <v>0.71</v>
      </c>
      <c r="AC51" s="353">
        <v>0.87</v>
      </c>
      <c r="AD51" s="335">
        <v>22.53521126760565</v>
      </c>
      <c r="AE51" s="335">
        <v>17.687520471667206</v>
      </c>
      <c r="AF51" s="354">
        <v>886</v>
      </c>
      <c r="AG51" s="353">
        <v>17.329999999999998</v>
      </c>
      <c r="AH51" s="353">
        <v>27.37</v>
      </c>
      <c r="AI51" s="355">
        <v>24.639353721869615</v>
      </c>
      <c r="AJ51" s="356">
        <v>-21.081476068688339</v>
      </c>
      <c r="AK51" s="374">
        <v>1.3333887021315411</v>
      </c>
      <c r="AL51" s="339">
        <v>11.76470588235294</v>
      </c>
      <c r="AM51" s="437">
        <v>20.595641430793233</v>
      </c>
      <c r="AN51" s="437">
        <v>28.929509900445904</v>
      </c>
      <c r="AO51" s="335">
        <v>21.696231454638486</v>
      </c>
      <c r="AP51" s="375"/>
      <c r="AQ51" s="367">
        <v>0.76</v>
      </c>
      <c r="AR51" s="378">
        <v>0.68</v>
      </c>
      <c r="AS51" s="378">
        <v>0.56000000000000005</v>
      </c>
      <c r="AT51" s="378">
        <v>0.43332999999999999</v>
      </c>
      <c r="AU51" s="378">
        <v>0.30667</v>
      </c>
      <c r="AV51" s="378">
        <v>0.21332999999999999</v>
      </c>
      <c r="AW51" s="378">
        <v>0.17780000000000001</v>
      </c>
      <c r="AX51" s="378">
        <v>0.16</v>
      </c>
      <c r="AY51" s="378">
        <v>0.12444</v>
      </c>
      <c r="AZ51" s="378">
        <v>0.11555</v>
      </c>
      <c r="BA51" s="378">
        <v>0.10667</v>
      </c>
      <c r="BB51" s="398">
        <v>8.8880000000000001E-2</v>
      </c>
      <c r="BC51" s="363">
        <v>11.76470588235294</v>
      </c>
      <c r="BD51" s="364">
        <v>21.42857142857142</v>
      </c>
      <c r="BE51" s="364">
        <v>29.231763321256324</v>
      </c>
      <c r="BF51" s="364">
        <v>41.301724981250203</v>
      </c>
      <c r="BG51" s="364">
        <v>43.753808653260194</v>
      </c>
      <c r="BH51" s="364">
        <v>19.983127109111333</v>
      </c>
      <c r="BI51" s="364">
        <v>11.125000000000011</v>
      </c>
      <c r="BJ51" s="364">
        <v>28.576020572163301</v>
      </c>
      <c r="BK51" s="364">
        <v>7.6936391172652376</v>
      </c>
      <c r="BL51" s="364">
        <v>8.3247398518796274</v>
      </c>
      <c r="BM51" s="365">
        <v>20.01575157515752</v>
      </c>
      <c r="BN51" s="349">
        <v>22.10898659020619</v>
      </c>
      <c r="BO51" s="349">
        <v>11.9249154287516</v>
      </c>
    </row>
    <row r="52" spans="1:67">
      <c r="A52" s="10" t="s">
        <v>304</v>
      </c>
      <c r="B52" s="11" t="s">
        <v>305</v>
      </c>
      <c r="C52" s="19" t="s">
        <v>102</v>
      </c>
      <c r="D52" s="19" t="s">
        <v>613</v>
      </c>
      <c r="E52" s="100">
        <v>13</v>
      </c>
      <c r="F52" s="104">
        <v>200</v>
      </c>
      <c r="G52" s="37" t="s">
        <v>717</v>
      </c>
      <c r="H52" s="38" t="s">
        <v>717</v>
      </c>
      <c r="I52" s="279">
        <v>51.95</v>
      </c>
      <c r="J52" s="293">
        <v>1.4629451395572672</v>
      </c>
      <c r="K52" s="400">
        <v>0.18</v>
      </c>
      <c r="L52" s="400">
        <v>0.19</v>
      </c>
      <c r="M52" s="213">
        <v>5.5555555555555562</v>
      </c>
      <c r="N52" s="16">
        <v>40737</v>
      </c>
      <c r="O52" s="17">
        <v>40739</v>
      </c>
      <c r="P52" s="18">
        <v>40746</v>
      </c>
      <c r="Q52" s="18" t="s">
        <v>14</v>
      </c>
      <c r="R52" s="405" t="s">
        <v>368</v>
      </c>
      <c r="S52" s="211">
        <v>0.76</v>
      </c>
      <c r="T52" s="222">
        <v>12.794612794612789</v>
      </c>
      <c r="U52" s="380">
        <v>-6.0663446233433227</v>
      </c>
      <c r="V52" s="46">
        <v>8.7457912457912457</v>
      </c>
      <c r="W52" s="333">
        <v>12</v>
      </c>
      <c r="X52" s="145">
        <v>5.94</v>
      </c>
      <c r="Y52" s="146">
        <v>1.93</v>
      </c>
      <c r="Z52" s="147">
        <v>5.0999999999999996</v>
      </c>
      <c r="AA52" s="148">
        <v>2.27</v>
      </c>
      <c r="AB52" s="146">
        <v>5.47</v>
      </c>
      <c r="AC52" s="147">
        <v>3.56</v>
      </c>
      <c r="AD52" s="334">
        <v>-34.917733089579507</v>
      </c>
      <c r="AE52" s="381">
        <v>4.920858948006555</v>
      </c>
      <c r="AF52" s="277">
        <v>889</v>
      </c>
      <c r="AG52" s="147">
        <v>34.75</v>
      </c>
      <c r="AH52" s="147">
        <v>55.42</v>
      </c>
      <c r="AI52" s="336">
        <v>49.496402877697847</v>
      </c>
      <c r="AJ52" s="337">
        <v>-6.2612775171418233</v>
      </c>
      <c r="AK52" s="357">
        <v>0.53313506829560098</v>
      </c>
      <c r="AL52" s="382">
        <v>15.384615384615369</v>
      </c>
      <c r="AM52" s="383">
        <v>11.744870942148067</v>
      </c>
      <c r="AN52" s="383">
        <v>10.151370567009611</v>
      </c>
      <c r="AO52" s="334">
        <v>19.040898208896493</v>
      </c>
      <c r="AP52" s="358"/>
      <c r="AQ52" s="402">
        <v>0.6</v>
      </c>
      <c r="AR52" s="427">
        <v>0.52</v>
      </c>
      <c r="AS52" s="427">
        <v>0.5</v>
      </c>
      <c r="AT52" s="427">
        <v>0.43</v>
      </c>
      <c r="AU52" s="442">
        <v>0.4</v>
      </c>
      <c r="AV52" s="427">
        <v>0.37</v>
      </c>
      <c r="AW52" s="427">
        <v>0.3</v>
      </c>
      <c r="AX52" s="427">
        <v>0.23</v>
      </c>
      <c r="AY52" s="427">
        <v>0.155</v>
      </c>
      <c r="AZ52" s="427">
        <v>0.115</v>
      </c>
      <c r="BA52" s="427">
        <v>0.105</v>
      </c>
      <c r="BB52" s="366">
        <v>0.1</v>
      </c>
      <c r="BC52" s="346">
        <v>15.384615384615369</v>
      </c>
      <c r="BD52" s="347">
        <v>4.0000000000000044</v>
      </c>
      <c r="BE52" s="347">
        <v>16.279069767441872</v>
      </c>
      <c r="BF52" s="347">
        <v>7.4999999999999956</v>
      </c>
      <c r="BG52" s="347">
        <v>8.1081081081081123</v>
      </c>
      <c r="BH52" s="347">
        <v>23.333333333333332</v>
      </c>
      <c r="BI52" s="347">
        <v>30.434782608695627</v>
      </c>
      <c r="BJ52" s="347">
        <v>48.387096774193537</v>
      </c>
      <c r="BK52" s="347">
        <v>34.782608695652165</v>
      </c>
      <c r="BL52" s="347">
        <v>9.5238095238095344</v>
      </c>
      <c r="BM52" s="348">
        <v>4.9999999999999822</v>
      </c>
      <c r="BN52" s="350">
        <v>18.430311290531776</v>
      </c>
      <c r="BO52" s="350">
        <v>13.620873653172108</v>
      </c>
    </row>
    <row r="53" spans="1:67">
      <c r="A53" s="20" t="s">
        <v>549</v>
      </c>
      <c r="B53" s="21" t="s">
        <v>550</v>
      </c>
      <c r="C53" s="19" t="s">
        <v>102</v>
      </c>
      <c r="D53" s="28" t="s">
        <v>613</v>
      </c>
      <c r="E53" s="101">
        <v>19</v>
      </c>
      <c r="F53" s="104">
        <v>132</v>
      </c>
      <c r="G53" s="39" t="s">
        <v>660</v>
      </c>
      <c r="H53" s="40" t="s">
        <v>660</v>
      </c>
      <c r="I53" s="124">
        <v>25.16</v>
      </c>
      <c r="J53" s="214">
        <v>4.1335453100158981</v>
      </c>
      <c r="K53" s="425">
        <v>0.24</v>
      </c>
      <c r="L53" s="385">
        <v>0.26</v>
      </c>
      <c r="M53" s="214">
        <v>8.3333333333333499</v>
      </c>
      <c r="N53" s="25">
        <v>40799</v>
      </c>
      <c r="O53" s="26">
        <v>40801</v>
      </c>
      <c r="P53" s="27">
        <v>40823</v>
      </c>
      <c r="Q53" s="27" t="s">
        <v>398</v>
      </c>
      <c r="R53" s="21"/>
      <c r="S53" s="211">
        <v>1.04</v>
      </c>
      <c r="T53" s="221">
        <v>53.333333333333343</v>
      </c>
      <c r="U53" s="332">
        <v>-12.997101924681418</v>
      </c>
      <c r="V53" s="47">
        <v>12.902564102564099</v>
      </c>
      <c r="W53" s="333">
        <v>12</v>
      </c>
      <c r="X53" s="137">
        <v>1.95</v>
      </c>
      <c r="Y53" s="131">
        <v>1.23</v>
      </c>
      <c r="Z53" s="353">
        <v>3.4</v>
      </c>
      <c r="AA53" s="132">
        <v>1.32</v>
      </c>
      <c r="AB53" s="131">
        <v>2</v>
      </c>
      <c r="AC53" s="353">
        <v>2.09</v>
      </c>
      <c r="AD53" s="335">
        <v>4.4999999999999929</v>
      </c>
      <c r="AE53" s="386">
        <v>10.22764227642277</v>
      </c>
      <c r="AF53" s="205">
        <v>926</v>
      </c>
      <c r="AG53" s="353">
        <v>21.76</v>
      </c>
      <c r="AH53" s="353">
        <v>28.95</v>
      </c>
      <c r="AI53" s="355">
        <v>15.624999999999991</v>
      </c>
      <c r="AJ53" s="356">
        <v>-13.091537132987913</v>
      </c>
      <c r="AK53" s="357">
        <v>0.77919644671908805</v>
      </c>
      <c r="AL53" s="339">
        <v>4.5454545454545405</v>
      </c>
      <c r="AM53" s="438">
        <v>4.3360208111505649</v>
      </c>
      <c r="AN53" s="438">
        <v>4.7352788793546319</v>
      </c>
      <c r="AO53" s="335">
        <v>6.0771309973154599</v>
      </c>
      <c r="AP53" s="358"/>
      <c r="AQ53" s="402">
        <v>0.92</v>
      </c>
      <c r="AR53" s="442">
        <v>0.88</v>
      </c>
      <c r="AS53" s="427">
        <v>0.85</v>
      </c>
      <c r="AT53" s="427">
        <v>0.81</v>
      </c>
      <c r="AU53" s="427">
        <v>0.77</v>
      </c>
      <c r="AV53" s="427">
        <v>0.73</v>
      </c>
      <c r="AW53" s="427">
        <v>0.66</v>
      </c>
      <c r="AX53" s="427">
        <v>0.59499999999999997</v>
      </c>
      <c r="AY53" s="427">
        <v>0.55000000000000004</v>
      </c>
      <c r="AZ53" s="442">
        <v>0.54</v>
      </c>
      <c r="BA53" s="427">
        <v>0.51</v>
      </c>
      <c r="BB53" s="366">
        <v>0.47</v>
      </c>
      <c r="BC53" s="363">
        <v>4.5454545454545405</v>
      </c>
      <c r="BD53" s="445">
        <v>3.5294117647058925</v>
      </c>
      <c r="BE53" s="445">
        <v>4.9382716049382704</v>
      </c>
      <c r="BF53" s="445">
        <v>5.1948051948051965</v>
      </c>
      <c r="BG53" s="445">
        <v>5.4794520547945202</v>
      </c>
      <c r="BH53" s="445">
        <v>10.6060606060606</v>
      </c>
      <c r="BI53" s="445">
        <v>10.924369747899167</v>
      </c>
      <c r="BJ53" s="445">
        <v>8.1818181818181799</v>
      </c>
      <c r="BK53" s="445">
        <v>1.8518518518518601</v>
      </c>
      <c r="BL53" s="445">
        <v>5.882352941176471</v>
      </c>
      <c r="BM53" s="365">
        <v>8.5106382978723527</v>
      </c>
      <c r="BN53" s="349">
        <v>6.331316981034278</v>
      </c>
      <c r="BO53" s="349">
        <v>2.7437271468577049</v>
      </c>
    </row>
    <row r="54" spans="1:67">
      <c r="A54" s="20" t="s">
        <v>646</v>
      </c>
      <c r="B54" s="21" t="s">
        <v>647</v>
      </c>
      <c r="C54" s="19" t="s">
        <v>71</v>
      </c>
      <c r="D54" s="28" t="s">
        <v>216</v>
      </c>
      <c r="E54" s="101">
        <v>34</v>
      </c>
      <c r="F54" s="104">
        <v>71</v>
      </c>
      <c r="G54" s="39" t="s">
        <v>660</v>
      </c>
      <c r="H54" s="40" t="s">
        <v>660</v>
      </c>
      <c r="I54" s="124">
        <v>41.08</v>
      </c>
      <c r="J54" s="214">
        <f>(S54/I54)*100</f>
        <v>3.6523855890944499</v>
      </c>
      <c r="K54" s="427">
        <v>0.36840000000000001</v>
      </c>
      <c r="L54" s="402">
        <v>0.37509999999999999</v>
      </c>
      <c r="M54" s="746">
        <f>((L54/K54)-1)*100</f>
        <v>1.818675352877297</v>
      </c>
      <c r="N54" s="326">
        <v>40420</v>
      </c>
      <c r="O54" s="320">
        <v>40422</v>
      </c>
      <c r="P54" s="321">
        <v>40436</v>
      </c>
      <c r="Q54" s="27" t="s">
        <v>8</v>
      </c>
      <c r="R54" s="21"/>
      <c r="S54" s="211">
        <f>L54*4</f>
        <v>1.5004</v>
      </c>
      <c r="T54" s="221">
        <f>S54/X54*100</f>
        <v>56.618867924528303</v>
      </c>
      <c r="U54" s="332">
        <f>(I54/SQRT(22.5*X54*(I54/AA54))-1)*100</f>
        <v>10.741658307504199</v>
      </c>
      <c r="V54" s="47">
        <f>I54/X54</f>
        <v>15.501886792452829</v>
      </c>
      <c r="W54" s="333">
        <v>12</v>
      </c>
      <c r="X54" s="137">
        <v>2.65</v>
      </c>
      <c r="Y54" s="131">
        <v>3.74</v>
      </c>
      <c r="Z54" s="124">
        <v>1.76</v>
      </c>
      <c r="AA54" s="132">
        <v>1.78</v>
      </c>
      <c r="AB54" s="131">
        <v>2.74</v>
      </c>
      <c r="AC54" s="124">
        <v>2.7</v>
      </c>
      <c r="AD54" s="335">
        <f>(AC54/AB54-1)*100</f>
        <v>-1.4598540145985384</v>
      </c>
      <c r="AE54" s="386">
        <f>(I54/AB54)/Y54</f>
        <v>4.0087435106756697</v>
      </c>
      <c r="AF54" s="205">
        <v>949</v>
      </c>
      <c r="AG54" s="124">
        <v>35.56</v>
      </c>
      <c r="AH54" s="124">
        <v>43.62</v>
      </c>
      <c r="AI54" s="355">
        <f>((I54-AG54)/AG54)*100</f>
        <v>15.523059617547794</v>
      </c>
      <c r="AJ54" s="356">
        <f>((I54-AH54)/AH54)*100</f>
        <v>-5.8230169646950918</v>
      </c>
      <c r="AK54" s="357">
        <f>AN54/AO54</f>
        <v>1.2801693519836599</v>
      </c>
      <c r="AL54" s="339">
        <f>((AQ54/AR54)^(1/1)-1)*100</f>
        <v>1.6983974797972978</v>
      </c>
      <c r="AM54" s="438">
        <f>((AQ54/AT54)^(1/3)-1)*100</f>
        <v>1.8244204383138785</v>
      </c>
      <c r="AN54" s="438">
        <f>((AQ54/AV54)^(1/5)-1)*100</f>
        <v>1.5659053618872987</v>
      </c>
      <c r="AO54" s="335">
        <f>((AQ54/BA54)^(1/10)-1)*100</f>
        <v>1.2232017267566064</v>
      </c>
      <c r="AP54" s="358"/>
      <c r="AQ54" s="402">
        <v>1.4850000000000001</v>
      </c>
      <c r="AR54" s="427">
        <v>1.4601999999999999</v>
      </c>
      <c r="AS54" s="427">
        <v>1.4333999999999998</v>
      </c>
      <c r="AT54" s="427">
        <v>1.4066000000000001</v>
      </c>
      <c r="AU54" s="427">
        <v>1.3866000000000001</v>
      </c>
      <c r="AV54" s="427">
        <v>1.3740000000000001</v>
      </c>
      <c r="AW54" s="427">
        <v>1.36</v>
      </c>
      <c r="AX54" s="427">
        <v>1.3480000000000001</v>
      </c>
      <c r="AY54" s="427">
        <v>1.3380000000000001</v>
      </c>
      <c r="AZ54" s="427">
        <v>1.3280000000000001</v>
      </c>
      <c r="BA54" s="427">
        <v>1.3149999999999999</v>
      </c>
      <c r="BB54" s="366">
        <v>1.3</v>
      </c>
      <c r="BC54" s="363">
        <f t="shared" ref="BC54:BM55" si="8">((AQ54/AR54)-1)*100</f>
        <v>1.6983974797972978</v>
      </c>
      <c r="BD54" s="445">
        <f t="shared" si="8"/>
        <v>1.8696804799776867</v>
      </c>
      <c r="BE54" s="445">
        <f t="shared" si="8"/>
        <v>1.9053035688894937</v>
      </c>
      <c r="BF54" s="445">
        <f t="shared" si="8"/>
        <v>1.4423770373575673</v>
      </c>
      <c r="BG54" s="445">
        <f t="shared" si="8"/>
        <v>0.91703056768559499</v>
      </c>
      <c r="BH54" s="445">
        <f t="shared" si="8"/>
        <v>1.0294117647058787</v>
      </c>
      <c r="BI54" s="445">
        <f t="shared" si="8"/>
        <v>0.89020771513352859</v>
      </c>
      <c r="BJ54" s="445">
        <f t="shared" si="8"/>
        <v>0.74738415545589909</v>
      </c>
      <c r="BK54" s="445">
        <f t="shared" si="8"/>
        <v>0.75301204819278045</v>
      </c>
      <c r="BL54" s="445">
        <f t="shared" si="8"/>
        <v>0.98859315589354679</v>
      </c>
      <c r="BM54" s="365">
        <f t="shared" si="8"/>
        <v>1.1538461538461497</v>
      </c>
      <c r="BN54" s="349">
        <f>AVERAGE(BC54:BM54)</f>
        <v>1.2177494660850385</v>
      </c>
      <c r="BO54" s="349">
        <f>SQRT(AVERAGE((BC54-$BN54)^2,(BD54-$BN54)^2,(BE54-$BN54)^2,(BF54-$BN54)^2,(BG54-$BN54)^2,(BH54-$BN54)^2,(BI54-$BN54)^2,(BJ54-$BN54)^2,(BK54-$BN54)^2,(BL54-$BN54)^2,(BM54-$BN54)^2))</f>
        <v>0.41628573393976992</v>
      </c>
    </row>
    <row r="55" spans="1:67">
      <c r="A55" s="20" t="s">
        <v>116</v>
      </c>
      <c r="B55" s="21" t="s">
        <v>495</v>
      </c>
      <c r="C55" s="19" t="s">
        <v>151</v>
      </c>
      <c r="D55" s="28" t="s">
        <v>777</v>
      </c>
      <c r="E55" s="101">
        <v>25</v>
      </c>
      <c r="F55" s="104">
        <v>98</v>
      </c>
      <c r="G55" s="39" t="s">
        <v>660</v>
      </c>
      <c r="H55" s="40" t="s">
        <v>660</v>
      </c>
      <c r="I55" s="124">
        <v>52.83</v>
      </c>
      <c r="J55" s="294">
        <f>(S55/I55)*100</f>
        <v>1.362862010221465</v>
      </c>
      <c r="K55" s="170">
        <v>0.16</v>
      </c>
      <c r="L55" s="97">
        <v>0.18</v>
      </c>
      <c r="M55" s="89">
        <f>((L55/K55)-1)*100</f>
        <v>12.5</v>
      </c>
      <c r="N55" s="25">
        <v>40631</v>
      </c>
      <c r="O55" s="26">
        <v>40633</v>
      </c>
      <c r="P55" s="27">
        <v>40648</v>
      </c>
      <c r="Q55" s="27" t="s">
        <v>13</v>
      </c>
      <c r="R55" s="21"/>
      <c r="S55" s="211">
        <f>L55*4</f>
        <v>0.72</v>
      </c>
      <c r="T55" s="221">
        <f>S55/X55*100</f>
        <v>30.252100840336134</v>
      </c>
      <c r="U55" s="332">
        <f>(I55/SQRT(22.5*X55*(I55/AA55))-1)*100</f>
        <v>144.51014311073806</v>
      </c>
      <c r="V55" s="47">
        <f>I55/X55</f>
        <v>22.19747899159664</v>
      </c>
      <c r="W55" s="333">
        <v>1</v>
      </c>
      <c r="X55" s="137">
        <v>2.38</v>
      </c>
      <c r="Y55" s="131">
        <v>1.48</v>
      </c>
      <c r="Z55" s="124">
        <v>2.82</v>
      </c>
      <c r="AA55" s="132">
        <v>6.06</v>
      </c>
      <c r="AB55" s="131">
        <v>2.5099999999999998</v>
      </c>
      <c r="AC55" s="124">
        <v>2.82</v>
      </c>
      <c r="AD55" s="335">
        <f>(AC55/AB55-1)*100</f>
        <v>12.350597609561763</v>
      </c>
      <c r="AE55" s="386">
        <f>(I55/AB55)/Y55</f>
        <v>14.221492408743405</v>
      </c>
      <c r="AF55" s="354">
        <v>955</v>
      </c>
      <c r="AG55" s="124">
        <v>30</v>
      </c>
      <c r="AH55" s="124">
        <v>61.92</v>
      </c>
      <c r="AI55" s="355">
        <f>((I55-AG55)/AG55)*100</f>
        <v>76.099999999999994</v>
      </c>
      <c r="AJ55" s="356">
        <f>((I55-AH55)/AH55)*100</f>
        <v>-14.680232558139538</v>
      </c>
      <c r="AK55" s="357">
        <f>AN55/AO55</f>
        <v>1.0192763529475677</v>
      </c>
      <c r="AL55" s="339">
        <f>((AQ55/AR55)^(1/1)-1)*100</f>
        <v>14.814814814814813</v>
      </c>
      <c r="AM55" s="437">
        <f>((AQ55/AT55)^(1/3)-1)*100</f>
        <v>13.862522184714066</v>
      </c>
      <c r="AN55" s="437">
        <f>((AQ55/AV55)^(1/5)-1)*100</f>
        <v>18.530239822852778</v>
      </c>
      <c r="AO55" s="335">
        <f>((AQ55/BA55)^(1/10)-1)*100</f>
        <v>18.179799589450486</v>
      </c>
      <c r="AP55" s="358"/>
      <c r="AQ55" s="402">
        <v>0.62</v>
      </c>
      <c r="AR55" s="427">
        <v>0.54</v>
      </c>
      <c r="AS55" s="427">
        <v>0.5</v>
      </c>
      <c r="AT55" s="427">
        <v>0.42</v>
      </c>
      <c r="AU55" s="427">
        <v>0.34</v>
      </c>
      <c r="AV55" s="427">
        <v>0.26500000000000001</v>
      </c>
      <c r="AW55" s="427">
        <v>0.21</v>
      </c>
      <c r="AX55" s="427">
        <v>0.16</v>
      </c>
      <c r="AY55" s="427">
        <v>0.13750000000000001</v>
      </c>
      <c r="AZ55" s="427">
        <v>0.125</v>
      </c>
      <c r="BA55" s="427">
        <v>0.11667</v>
      </c>
      <c r="BB55" s="366">
        <v>0.10833999999999999</v>
      </c>
      <c r="BC55" s="363">
        <f t="shared" si="8"/>
        <v>14.814814814814813</v>
      </c>
      <c r="BD55" s="364">
        <f t="shared" si="8"/>
        <v>8.0000000000000071</v>
      </c>
      <c r="BE55" s="364">
        <f t="shared" si="8"/>
        <v>19.047619047619047</v>
      </c>
      <c r="BF55" s="364">
        <f t="shared" si="8"/>
        <v>23.529411764705866</v>
      </c>
      <c r="BG55" s="364">
        <f t="shared" si="8"/>
        <v>28.301886792452823</v>
      </c>
      <c r="BH55" s="364">
        <f t="shared" si="8"/>
        <v>26.190476190476208</v>
      </c>
      <c r="BI55" s="364">
        <f t="shared" si="8"/>
        <v>31.25</v>
      </c>
      <c r="BJ55" s="364">
        <f t="shared" si="8"/>
        <v>16.36363636363636</v>
      </c>
      <c r="BK55" s="364">
        <f t="shared" si="8"/>
        <v>10.000000000000009</v>
      </c>
      <c r="BL55" s="364">
        <f t="shared" si="8"/>
        <v>7.1397960058284138</v>
      </c>
      <c r="BM55" s="365">
        <f t="shared" si="8"/>
        <v>7.6887576149160086</v>
      </c>
      <c r="BN55" s="349">
        <f>AVERAGE(BC55:BM55)</f>
        <v>17.484218054040866</v>
      </c>
      <c r="BO55" s="349">
        <f>SQRT(AVERAGE((BC55-$BN55)^2,(BD55-$BN55)^2,(BE55-$BN55)^2,(BF55-$BN55)^2,(BG55-$BN55)^2,(BH55-$BN55)^2,(BI55-$BN55)^2,(BJ55-$BN55)^2,(BK55-$BN55)^2,(BL55-$BN55)^2,(BM55-$BN55)^2))</f>
        <v>8.4132453558963771</v>
      </c>
    </row>
    <row r="56" spans="1:67">
      <c r="A56" s="29" t="s">
        <v>591</v>
      </c>
      <c r="B56" s="31" t="s">
        <v>592</v>
      </c>
      <c r="C56" s="19" t="s">
        <v>151</v>
      </c>
      <c r="D56" s="36" t="s">
        <v>723</v>
      </c>
      <c r="E56" s="102">
        <v>19</v>
      </c>
      <c r="F56" s="104">
        <v>128</v>
      </c>
      <c r="G56" s="41" t="s">
        <v>717</v>
      </c>
      <c r="H56" s="43" t="s">
        <v>717</v>
      </c>
      <c r="I56" s="125">
        <v>43.65</v>
      </c>
      <c r="J56" s="295">
        <v>1.2371134020618559</v>
      </c>
      <c r="K56" s="421">
        <v>0.13</v>
      </c>
      <c r="L56" s="406">
        <v>0.13500000000000001</v>
      </c>
      <c r="M56" s="215">
        <v>3.8461538461538547</v>
      </c>
      <c r="N56" s="44">
        <v>40673</v>
      </c>
      <c r="O56" s="45">
        <v>40675</v>
      </c>
      <c r="P56" s="35">
        <v>40689</v>
      </c>
      <c r="Q56" s="35" t="s">
        <v>575</v>
      </c>
      <c r="R56" s="31"/>
      <c r="S56" s="171">
        <v>0.54</v>
      </c>
      <c r="T56" s="287">
        <v>30</v>
      </c>
      <c r="U56" s="388">
        <v>57.786775956246302</v>
      </c>
      <c r="V56" s="48">
        <v>24.25</v>
      </c>
      <c r="W56" s="369">
        <v>12</v>
      </c>
      <c r="X56" s="138">
        <v>1.8</v>
      </c>
      <c r="Y56" s="133">
        <v>0.44</v>
      </c>
      <c r="Z56" s="125">
        <v>1.38</v>
      </c>
      <c r="AA56" s="134">
        <v>2.31</v>
      </c>
      <c r="AB56" s="133">
        <v>2.5</v>
      </c>
      <c r="AC56" s="125">
        <v>2.93</v>
      </c>
      <c r="AD56" s="370">
        <v>17.200000000000021</v>
      </c>
      <c r="AE56" s="389">
        <v>39.681818181818187</v>
      </c>
      <c r="AF56" s="371">
        <v>1020</v>
      </c>
      <c r="AG56" s="125">
        <v>29.28</v>
      </c>
      <c r="AH56" s="125">
        <v>51.18</v>
      </c>
      <c r="AI56" s="372">
        <v>49.077868852459005</v>
      </c>
      <c r="AJ56" s="373">
        <v>-14.712778429073857</v>
      </c>
      <c r="AK56" s="357">
        <v>0.68672497342622296</v>
      </c>
      <c r="AL56" s="390">
        <v>3.0000000000000031</v>
      </c>
      <c r="AM56" s="391">
        <v>3.0947279738531059</v>
      </c>
      <c r="AN56" s="391">
        <v>6.2685430687067667</v>
      </c>
      <c r="AO56" s="370">
        <v>9.1281711183905454</v>
      </c>
      <c r="AP56" s="358"/>
      <c r="AQ56" s="402">
        <v>0.51500000000000001</v>
      </c>
      <c r="AR56" s="442">
        <v>0.5</v>
      </c>
      <c r="AS56" s="427">
        <v>0.495</v>
      </c>
      <c r="AT56" s="427">
        <v>0.47</v>
      </c>
      <c r="AU56" s="427">
        <v>0.43</v>
      </c>
      <c r="AV56" s="427">
        <v>0.38</v>
      </c>
      <c r="AW56" s="427">
        <v>0.31</v>
      </c>
      <c r="AX56" s="427">
        <v>0.27500000000000002</v>
      </c>
      <c r="AY56" s="427">
        <v>0.255</v>
      </c>
      <c r="AZ56" s="427">
        <v>0.23499999999999999</v>
      </c>
      <c r="BA56" s="427">
        <v>0.215</v>
      </c>
      <c r="BB56" s="366">
        <v>0.1925</v>
      </c>
      <c r="BC56" s="392">
        <v>3.0000000000000031</v>
      </c>
      <c r="BD56" s="393">
        <v>1.010101010101017</v>
      </c>
      <c r="BE56" s="393">
        <v>5.319148936170226</v>
      </c>
      <c r="BF56" s="393">
        <v>9.302325581395344</v>
      </c>
      <c r="BG56" s="393">
        <v>13.157894736842101</v>
      </c>
      <c r="BH56" s="393">
        <v>22.58064516129032</v>
      </c>
      <c r="BI56" s="393">
        <v>12.727272727272716</v>
      </c>
      <c r="BJ56" s="393">
        <v>7.8431372549019764</v>
      </c>
      <c r="BK56" s="393">
        <v>8.5106382978723527</v>
      </c>
      <c r="BL56" s="393">
        <v>9.302325581395344</v>
      </c>
      <c r="BM56" s="394">
        <v>11.688311688311677</v>
      </c>
      <c r="BN56" s="395">
        <v>9.4947091795957341</v>
      </c>
      <c r="BO56" s="395">
        <v>5.5210114577617766</v>
      </c>
    </row>
    <row r="57" spans="1:67">
      <c r="A57" s="10" t="s">
        <v>138</v>
      </c>
      <c r="B57" s="11" t="s">
        <v>139</v>
      </c>
      <c r="C57" s="19" t="s">
        <v>102</v>
      </c>
      <c r="D57" s="19" t="s">
        <v>613</v>
      </c>
      <c r="E57" s="100">
        <v>37</v>
      </c>
      <c r="F57" s="104">
        <v>56</v>
      </c>
      <c r="G57" s="74" t="s">
        <v>660</v>
      </c>
      <c r="H57" s="52" t="s">
        <v>660</v>
      </c>
      <c r="I57" s="147">
        <v>23.86</v>
      </c>
      <c r="J57" s="214">
        <f>(S57/I57)*100</f>
        <v>5.0293378038558254</v>
      </c>
      <c r="K57" s="343">
        <v>0.28999999999999998</v>
      </c>
      <c r="L57" s="409">
        <v>0.3</v>
      </c>
      <c r="M57" s="15">
        <f>((L57/K57)-1)*100</f>
        <v>3.4482758620689724</v>
      </c>
      <c r="N57" s="747">
        <v>40156</v>
      </c>
      <c r="O57" s="748">
        <v>40158</v>
      </c>
      <c r="P57" s="757">
        <v>40182</v>
      </c>
      <c r="Q57" s="18" t="s">
        <v>11</v>
      </c>
      <c r="R57" s="11"/>
      <c r="S57" s="211">
        <f>L57*4</f>
        <v>1.2</v>
      </c>
      <c r="T57" s="221">
        <f>S57/X57*100</f>
        <v>72.727272727272734</v>
      </c>
      <c r="U57" s="332">
        <f>(I57/SQRT(22.5*X57*(I57/AA57))-1)*100</f>
        <v>-8.9464581976764883</v>
      </c>
      <c r="V57" s="47">
        <f>I57/X57</f>
        <v>14.460606060606061</v>
      </c>
      <c r="W57" s="333">
        <v>12</v>
      </c>
      <c r="X57" s="137">
        <v>1.65</v>
      </c>
      <c r="Y57" s="131">
        <v>1.88</v>
      </c>
      <c r="Z57" s="124">
        <v>3.79</v>
      </c>
      <c r="AA57" s="132">
        <v>1.29</v>
      </c>
      <c r="AB57" s="131">
        <v>1.63</v>
      </c>
      <c r="AC57" s="124">
        <v>1.84</v>
      </c>
      <c r="AD57" s="335">
        <f>(AC57/AB57-1)*100</f>
        <v>12.8834355828221</v>
      </c>
      <c r="AE57" s="335">
        <f>(I57/AB57)/Y57</f>
        <v>7.7861897924552936</v>
      </c>
      <c r="AF57" s="354">
        <v>1040</v>
      </c>
      <c r="AG57" s="124">
        <v>22.09</v>
      </c>
      <c r="AH57" s="124">
        <v>30.84</v>
      </c>
      <c r="AI57" s="355">
        <f>((I57-AG57)/AG57)*100</f>
        <v>8.0126754187415106</v>
      </c>
      <c r="AJ57" s="356">
        <f>((I57-AH57)/AH57)*100</f>
        <v>-22.632944228274969</v>
      </c>
      <c r="AK57" s="338">
        <f>AN57/AO57</f>
        <v>0.7995784536758398</v>
      </c>
      <c r="AL57" s="339">
        <f>((AQ57/AR57)^(1/1)-1)*100</f>
        <v>3.4482758620689724</v>
      </c>
      <c r="AM57" s="437">
        <f>((AQ57/AT57)^(1/3)-1)*100</f>
        <v>2.3264108093813185</v>
      </c>
      <c r="AN57" s="437">
        <f>((AQ57/AV57)^(1/5)-1)*100</f>
        <v>2.9033661071187877</v>
      </c>
      <c r="AO57" s="335">
        <f>((AQ57/BA57)^(1/10)-1)*100</f>
        <v>3.6311209910314224</v>
      </c>
      <c r="AP57" s="341"/>
      <c r="AQ57" s="409">
        <v>1.2</v>
      </c>
      <c r="AR57" s="344">
        <v>1.1599999999999999</v>
      </c>
      <c r="AS57" s="343">
        <v>1.1599999999999999</v>
      </c>
      <c r="AT57" s="343">
        <v>1.1200000000000001</v>
      </c>
      <c r="AU57" s="343">
        <v>1.08</v>
      </c>
      <c r="AV57" s="344">
        <v>1.04</v>
      </c>
      <c r="AW57" s="343">
        <v>1.01</v>
      </c>
      <c r="AX57" s="343">
        <v>1</v>
      </c>
      <c r="AY57" s="343">
        <v>0.93</v>
      </c>
      <c r="AZ57" s="343">
        <v>0.89</v>
      </c>
      <c r="BA57" s="343">
        <v>0.84</v>
      </c>
      <c r="BB57" s="397">
        <v>0.81</v>
      </c>
      <c r="BC57" s="363">
        <f t="shared" ref="BC57:BM57" si="9">((AQ57/AR57)-1)*100</f>
        <v>3.4482758620689724</v>
      </c>
      <c r="BD57" s="364">
        <f t="shared" si="9"/>
        <v>0</v>
      </c>
      <c r="BE57" s="364">
        <f t="shared" si="9"/>
        <v>3.5714285714285587</v>
      </c>
      <c r="BF57" s="364">
        <f t="shared" si="9"/>
        <v>3.7037037037036979</v>
      </c>
      <c r="BG57" s="364">
        <f t="shared" si="9"/>
        <v>3.8461538461538547</v>
      </c>
      <c r="BH57" s="364">
        <f t="shared" si="9"/>
        <v>2.9702970297029729</v>
      </c>
      <c r="BI57" s="364">
        <f t="shared" si="9"/>
        <v>1.0000000000000009</v>
      </c>
      <c r="BJ57" s="364">
        <f t="shared" si="9"/>
        <v>7.5268817204301008</v>
      </c>
      <c r="BK57" s="364">
        <f t="shared" si="9"/>
        <v>4.4943820224719211</v>
      </c>
      <c r="BL57" s="364">
        <f t="shared" si="9"/>
        <v>5.9523809523809534</v>
      </c>
      <c r="BM57" s="365">
        <f t="shared" si="9"/>
        <v>3.7037037037036979</v>
      </c>
      <c r="BN57" s="349">
        <f>AVERAGE(BC57:BM57)</f>
        <v>3.656109764731339</v>
      </c>
      <c r="BO57" s="349">
        <f>SQRT(AVERAGE((BC57-$BN57)^2,(BD57-$BN57)^2,(BE57-$BN57)^2,(BF57-$BN57)^2,(BG57-$BN57)^2,(BH57-$BN57)^2,(BI57-$BN57)^2,(BJ57-$BN57)^2,(BK57-$BN57)^2,(BL57-$BN57)^2,(BM57-$BN57)^2))</f>
        <v>1.9526636128510106</v>
      </c>
    </row>
    <row r="58" spans="1:67">
      <c r="A58" s="20" t="s">
        <v>317</v>
      </c>
      <c r="B58" s="21" t="s">
        <v>318</v>
      </c>
      <c r="C58" s="28" t="s">
        <v>101</v>
      </c>
      <c r="D58" s="28" t="s">
        <v>777</v>
      </c>
      <c r="E58" s="101">
        <v>16</v>
      </c>
      <c r="F58" s="104">
        <v>162</v>
      </c>
      <c r="G58" s="39" t="s">
        <v>717</v>
      </c>
      <c r="H58" s="40" t="s">
        <v>717</v>
      </c>
      <c r="I58" s="124">
        <v>36.19</v>
      </c>
      <c r="J58" s="294">
        <v>0.88422216081790606</v>
      </c>
      <c r="K58" s="425">
        <v>7.0000000000000007E-2</v>
      </c>
      <c r="L58" s="385">
        <v>0.08</v>
      </c>
      <c r="M58" s="214">
        <v>14.285714285714281</v>
      </c>
      <c r="N58" s="25">
        <v>40472</v>
      </c>
      <c r="O58" s="26">
        <v>40476</v>
      </c>
      <c r="P58" s="27">
        <v>40490</v>
      </c>
      <c r="Q58" s="27" t="s">
        <v>449</v>
      </c>
      <c r="R58" s="21"/>
      <c r="S58" s="211">
        <v>0.32</v>
      </c>
      <c r="T58" s="221">
        <v>13.223140495867769</v>
      </c>
      <c r="U58" s="332">
        <v>19.818043868040327</v>
      </c>
      <c r="V58" s="47">
        <v>14.954545454545451</v>
      </c>
      <c r="W58" s="333">
        <v>9</v>
      </c>
      <c r="X58" s="137">
        <v>2.42</v>
      </c>
      <c r="Y58" s="131">
        <v>1.0900000000000001</v>
      </c>
      <c r="Z58" s="353">
        <v>1.22</v>
      </c>
      <c r="AA58" s="132">
        <v>2.16</v>
      </c>
      <c r="AB58" s="131">
        <v>2.46</v>
      </c>
      <c r="AC58" s="353">
        <v>2.73</v>
      </c>
      <c r="AD58" s="335">
        <v>10.975609756097571</v>
      </c>
      <c r="AE58" s="335">
        <v>13.496680838368015</v>
      </c>
      <c r="AF58" s="354">
        <v>1070</v>
      </c>
      <c r="AG58" s="353">
        <v>30.87</v>
      </c>
      <c r="AH58" s="353">
        <v>41.08</v>
      </c>
      <c r="AI58" s="355">
        <v>17.233560090702937</v>
      </c>
      <c r="AJ58" s="356">
        <v>-11.903602726387541</v>
      </c>
      <c r="AK58" s="357">
        <v>0.81277993919958702</v>
      </c>
      <c r="AL58" s="339">
        <v>9.4339622641509422</v>
      </c>
      <c r="AM58" s="438">
        <v>8.8274600686327975</v>
      </c>
      <c r="AN58" s="438">
        <v>9.4070363507941206</v>
      </c>
      <c r="AO58" s="335">
        <v>11.573903214267343</v>
      </c>
      <c r="AP58" s="358"/>
      <c r="AQ58" s="402">
        <v>0.28999999999999998</v>
      </c>
      <c r="AR58" s="427">
        <v>0.26500000000000001</v>
      </c>
      <c r="AS58" s="428">
        <v>0.245</v>
      </c>
      <c r="AT58" s="428">
        <v>0.22500000000000001</v>
      </c>
      <c r="AU58" s="428">
        <v>0.20499999999999999</v>
      </c>
      <c r="AV58" s="428">
        <v>0.185</v>
      </c>
      <c r="AW58" s="428">
        <v>0.16500000000000001</v>
      </c>
      <c r="AX58" s="428">
        <v>0.124</v>
      </c>
      <c r="AY58" s="428">
        <v>0.106</v>
      </c>
      <c r="AZ58" s="428">
        <v>0.10100000000000001</v>
      </c>
      <c r="BA58" s="428">
        <v>9.7000000000000003E-2</v>
      </c>
      <c r="BB58" s="366">
        <v>9.1499999999999998E-2</v>
      </c>
      <c r="BC58" s="363">
        <v>9.4339622641509422</v>
      </c>
      <c r="BD58" s="364">
        <v>8.163265306122458</v>
      </c>
      <c r="BE58" s="364">
        <v>8.8888888888888786</v>
      </c>
      <c r="BF58" s="364">
        <v>9.7560975609756202</v>
      </c>
      <c r="BG58" s="364">
        <v>10.810810810810811</v>
      </c>
      <c r="BH58" s="364">
        <v>12.121212121212107</v>
      </c>
      <c r="BI58" s="364">
        <v>33.06451612903227</v>
      </c>
      <c r="BJ58" s="364">
        <v>16.981132075471699</v>
      </c>
      <c r="BK58" s="364">
        <v>4.9504950495049327</v>
      </c>
      <c r="BL58" s="364">
        <v>4.1237113402061913</v>
      </c>
      <c r="BM58" s="365">
        <v>6.0109289617486406</v>
      </c>
      <c r="BN58" s="349">
        <v>11.300456409829513</v>
      </c>
      <c r="BO58" s="349">
        <v>7.676356939594978</v>
      </c>
    </row>
    <row r="59" spans="1:67">
      <c r="A59" s="20" t="s">
        <v>535</v>
      </c>
      <c r="B59" s="21" t="s">
        <v>536</v>
      </c>
      <c r="C59" s="19" t="s">
        <v>100</v>
      </c>
      <c r="D59" s="28" t="s">
        <v>218</v>
      </c>
      <c r="E59" s="101">
        <v>42</v>
      </c>
      <c r="F59" s="104">
        <v>32</v>
      </c>
      <c r="G59" s="39" t="s">
        <v>660</v>
      </c>
      <c r="H59" s="40" t="s">
        <v>660</v>
      </c>
      <c r="I59" s="353">
        <v>22.86</v>
      </c>
      <c r="J59" s="294">
        <f>(S59/I59)*100</f>
        <v>1.3123359580052494</v>
      </c>
      <c r="K59" s="427">
        <v>7.0000000000000007E-2</v>
      </c>
      <c r="L59" s="402">
        <v>7.4999999999999997E-2</v>
      </c>
      <c r="M59" s="24">
        <f>((L59/K59)-1)*100</f>
        <v>7.1428571428571397</v>
      </c>
      <c r="N59" s="352">
        <v>40659</v>
      </c>
      <c r="O59" s="26">
        <v>40661</v>
      </c>
      <c r="P59" s="27">
        <v>40675</v>
      </c>
      <c r="Q59" s="175" t="s">
        <v>17</v>
      </c>
      <c r="R59" s="21"/>
      <c r="S59" s="211">
        <f>L59*4</f>
        <v>0.3</v>
      </c>
      <c r="T59" s="221">
        <f>S59/X59*100</f>
        <v>18.518518518518519</v>
      </c>
      <c r="U59" s="332">
        <f>(I59/SQRT(22.5*X59*(I59/AA59))-1)*100</f>
        <v>-1.0873936057506195</v>
      </c>
      <c r="V59" s="47">
        <f>I59/X59</f>
        <v>14.111111111111111</v>
      </c>
      <c r="W59" s="333">
        <v>11</v>
      </c>
      <c r="X59" s="137">
        <v>1.62</v>
      </c>
      <c r="Y59" s="131">
        <v>1</v>
      </c>
      <c r="Z59" s="124">
        <v>0.79</v>
      </c>
      <c r="AA59" s="132">
        <v>1.56</v>
      </c>
      <c r="AB59" s="131">
        <v>1.88</v>
      </c>
      <c r="AC59" s="124">
        <v>2.13</v>
      </c>
      <c r="AD59" s="335">
        <f>(AC59/AB59-1)*100</f>
        <v>13.297872340425542</v>
      </c>
      <c r="AE59" s="335">
        <f>(I59/AB59)/Y59</f>
        <v>12.159574468085106</v>
      </c>
      <c r="AF59" s="354">
        <v>1120</v>
      </c>
      <c r="AG59" s="124">
        <v>18.64</v>
      </c>
      <c r="AH59" s="124">
        <v>25.41</v>
      </c>
      <c r="AI59" s="355">
        <f>((I59-AG59)/AG59)*100</f>
        <v>22.639484978540768</v>
      </c>
      <c r="AJ59" s="356">
        <f>((I59-AH59)/AH59)*100</f>
        <v>-10.03541912632822</v>
      </c>
      <c r="AK59" s="357">
        <f>AN59/AO59</f>
        <v>0.97963463487368263</v>
      </c>
      <c r="AL59" s="339">
        <f>((AQ59/AR59)^(1/1)-1)*100</f>
        <v>2.7777777777777901</v>
      </c>
      <c r="AM59" s="437">
        <f>((AQ59/AT59)^(1/3)-1)*100</f>
        <v>2.7245720609635704</v>
      </c>
      <c r="AN59" s="437">
        <f>((AQ59/AV59)^(1/5)-1)*100</f>
        <v>2.8265214897708724</v>
      </c>
      <c r="AO59" s="335">
        <f>((AQ59/BA59)^(1/10)-1)*100</f>
        <v>2.8852812968738428</v>
      </c>
      <c r="AP59" s="358"/>
      <c r="AQ59" s="402">
        <v>0.27750000000000002</v>
      </c>
      <c r="AR59" s="427">
        <v>0.27</v>
      </c>
      <c r="AS59" s="428">
        <v>0.26250000000000001</v>
      </c>
      <c r="AT59" s="428">
        <v>0.25600000000000001</v>
      </c>
      <c r="AU59" s="428">
        <v>0.24879999999999999</v>
      </c>
      <c r="AV59" s="428">
        <v>0.2414</v>
      </c>
      <c r="AW59" s="428">
        <v>0.2288</v>
      </c>
      <c r="AX59" s="428">
        <v>0.22389999999999999</v>
      </c>
      <c r="AY59" s="428">
        <v>0.21879999999999999</v>
      </c>
      <c r="AZ59" s="428">
        <v>0.21389999999999998</v>
      </c>
      <c r="BA59" s="428">
        <v>0.20879999999999999</v>
      </c>
      <c r="BB59" s="366">
        <v>0.2039</v>
      </c>
      <c r="BC59" s="363">
        <f t="shared" ref="BC59:BM63" si="10">((AQ59/AR59)-1)*100</f>
        <v>2.7777777777777901</v>
      </c>
      <c r="BD59" s="445">
        <f t="shared" si="10"/>
        <v>2.8571428571428692</v>
      </c>
      <c r="BE59" s="445">
        <f t="shared" si="10"/>
        <v>2.5390625</v>
      </c>
      <c r="BF59" s="445">
        <f t="shared" si="10"/>
        <v>2.893890675241173</v>
      </c>
      <c r="BG59" s="445">
        <f t="shared" si="10"/>
        <v>3.0654515327257714</v>
      </c>
      <c r="BH59" s="445">
        <f t="shared" si="10"/>
        <v>5.5069930069929995</v>
      </c>
      <c r="BI59" s="445">
        <f t="shared" si="10"/>
        <v>2.188476998660116</v>
      </c>
      <c r="BJ59" s="445">
        <f t="shared" si="10"/>
        <v>2.3308957952467901</v>
      </c>
      <c r="BK59" s="445">
        <f t="shared" si="10"/>
        <v>2.2907900888265553</v>
      </c>
      <c r="BL59" s="445">
        <f t="shared" si="10"/>
        <v>2.4425287356321768</v>
      </c>
      <c r="BM59" s="365">
        <f t="shared" si="10"/>
        <v>2.4031387935262272</v>
      </c>
      <c r="BN59" s="349">
        <f>AVERAGE(BC59:BM59)</f>
        <v>2.8451044328884056</v>
      </c>
      <c r="BO59" s="349">
        <f>SQRT(AVERAGE((BC59-$BN59)^2,(BD59-$BN59)^2,(BE59-$BN59)^2,(BF59-$BN59)^2,(BG59-$BN59)^2,(BH59-$BN59)^2,(BI59-$BN59)^2,(BJ59-$BN59)^2,(BK59-$BN59)^2,(BL59-$BN59)^2,(BM59-$BN59)^2))</f>
        <v>0.88395590750117914</v>
      </c>
    </row>
    <row r="60" spans="1:67">
      <c r="A60" s="20" t="s">
        <v>635</v>
      </c>
      <c r="B60" s="21" t="s">
        <v>636</v>
      </c>
      <c r="C60" s="28" t="s">
        <v>71</v>
      </c>
      <c r="D60" s="28" t="s">
        <v>620</v>
      </c>
      <c r="E60" s="101">
        <v>41</v>
      </c>
      <c r="F60" s="104">
        <v>35</v>
      </c>
      <c r="G60" s="39" t="s">
        <v>660</v>
      </c>
      <c r="H60" s="40" t="s">
        <v>660</v>
      </c>
      <c r="I60" s="353">
        <v>29.88</v>
      </c>
      <c r="J60" s="214">
        <f>(S60/I60)*100</f>
        <v>4.8862115127175372</v>
      </c>
      <c r="K60" s="366">
        <v>0.36</v>
      </c>
      <c r="L60" s="402">
        <v>0.36499999999999999</v>
      </c>
      <c r="M60" s="746">
        <f>((L60/K60)-1)*100</f>
        <v>1.388888888888884</v>
      </c>
      <c r="N60" s="352">
        <v>40585</v>
      </c>
      <c r="O60" s="26">
        <v>40589</v>
      </c>
      <c r="P60" s="27">
        <v>40603</v>
      </c>
      <c r="Q60" s="27" t="s">
        <v>7</v>
      </c>
      <c r="R60" s="190"/>
      <c r="S60" s="211">
        <f>L60*4</f>
        <v>1.46</v>
      </c>
      <c r="T60" s="221">
        <f>S60/X60*100</f>
        <v>89.024390243902445</v>
      </c>
      <c r="U60" s="332">
        <f>(I60/SQRT(22.5*X60*(I60/AA60))-1)*100</f>
        <v>-6.9172935293432714</v>
      </c>
      <c r="V60" s="47">
        <f>I60/X60</f>
        <v>18.219512195121951</v>
      </c>
      <c r="W60" s="333">
        <v>12</v>
      </c>
      <c r="X60" s="137">
        <v>1.64</v>
      </c>
      <c r="Y60" s="131">
        <v>3.39</v>
      </c>
      <c r="Z60" s="124">
        <v>0.93</v>
      </c>
      <c r="AA60" s="132">
        <v>1.07</v>
      </c>
      <c r="AB60" s="131">
        <v>1.78</v>
      </c>
      <c r="AC60" s="124">
        <v>2.2799999999999998</v>
      </c>
      <c r="AD60" s="335">
        <f>(AC60/AB60-1)*100</f>
        <v>28.089887640449419</v>
      </c>
      <c r="AE60" s="335">
        <f>(I60/AB60)/Y60</f>
        <v>4.9517748831659532</v>
      </c>
      <c r="AF60" s="354">
        <v>1180</v>
      </c>
      <c r="AG60" s="124">
        <v>28.12</v>
      </c>
      <c r="AH60" s="124">
        <v>34.85</v>
      </c>
      <c r="AI60" s="355">
        <f>((I60-AG60)/AG60)*100</f>
        <v>6.2588904694167784</v>
      </c>
      <c r="AJ60" s="356">
        <f>((I60-AH60)/AH60)*100</f>
        <v>-14.261119081779059</v>
      </c>
      <c r="AK60" s="357">
        <f>AN60/AO60</f>
        <v>0.81670143966548125</v>
      </c>
      <c r="AL60" s="339">
        <f>((AQ60/AR60)^(1/1)-1)*100</f>
        <v>1.4084507042253502</v>
      </c>
      <c r="AM60" s="437">
        <f>((AQ60/AT60)^(1/3)-1)*100</f>
        <v>1.6749517495397992</v>
      </c>
      <c r="AN60" s="437">
        <f>((AQ60/AV60)^(1/5)-1)*100</f>
        <v>2.3836255539609663</v>
      </c>
      <c r="AO60" s="335">
        <f>((AQ60/BA60)^(1/10)-1)*100</f>
        <v>2.9186008964760646</v>
      </c>
      <c r="AP60" s="358"/>
      <c r="AQ60" s="402">
        <v>1.44</v>
      </c>
      <c r="AR60" s="427">
        <v>1.42</v>
      </c>
      <c r="AS60" s="444">
        <v>1.4</v>
      </c>
      <c r="AT60" s="428">
        <v>1.37</v>
      </c>
      <c r="AU60" s="428">
        <v>1.32</v>
      </c>
      <c r="AV60" s="428">
        <v>1.28</v>
      </c>
      <c r="AW60" s="428">
        <v>1.24</v>
      </c>
      <c r="AX60" s="428">
        <v>1.2</v>
      </c>
      <c r="AY60" s="428">
        <v>1.1599999999999999</v>
      </c>
      <c r="AZ60" s="428">
        <v>1.1200000000000001</v>
      </c>
      <c r="BA60" s="428">
        <v>1.08</v>
      </c>
      <c r="BB60" s="366">
        <v>1.04</v>
      </c>
      <c r="BC60" s="363">
        <f t="shared" si="10"/>
        <v>1.4084507042253502</v>
      </c>
      <c r="BD60" s="364">
        <f t="shared" si="10"/>
        <v>1.4285714285714235</v>
      </c>
      <c r="BE60" s="364">
        <f t="shared" si="10"/>
        <v>2.1897810218977964</v>
      </c>
      <c r="BF60" s="364">
        <f t="shared" si="10"/>
        <v>3.7878787878787845</v>
      </c>
      <c r="BG60" s="364">
        <f t="shared" si="10"/>
        <v>3.125</v>
      </c>
      <c r="BH60" s="364">
        <f t="shared" si="10"/>
        <v>3.2258064516129004</v>
      </c>
      <c r="BI60" s="364">
        <f t="shared" si="10"/>
        <v>3.3333333333333437</v>
      </c>
      <c r="BJ60" s="364">
        <f t="shared" si="10"/>
        <v>3.4482758620689724</v>
      </c>
      <c r="BK60" s="364">
        <f t="shared" si="10"/>
        <v>3.5714285714285587</v>
      </c>
      <c r="BL60" s="364">
        <f t="shared" si="10"/>
        <v>3.7037037037036979</v>
      </c>
      <c r="BM60" s="365">
        <f t="shared" si="10"/>
        <v>3.8461538461538547</v>
      </c>
      <c r="BN60" s="349">
        <f>AVERAGE(BC60:BM60)</f>
        <v>3.0062167009886078</v>
      </c>
      <c r="BO60" s="349">
        <f>SQRT(AVERAGE((BC60-$BN60)^2,(BD60-$BN60)^2,(BE60-$BN60)^2,(BF60-$BN60)^2,(BG60-$BN60)^2,(BH60-$BN60)^2,(BI60-$BN60)^2,(BJ60-$BN60)^2,(BK60-$BN60)^2,(BL60-$BN60)^2,(BM60-$BN60)^2))</f>
        <v>0.86316443873127868</v>
      </c>
    </row>
    <row r="61" spans="1:67">
      <c r="A61" s="29" t="s">
        <v>512</v>
      </c>
      <c r="B61" s="31" t="s">
        <v>289</v>
      </c>
      <c r="C61" s="28" t="s">
        <v>71</v>
      </c>
      <c r="D61" s="36" t="s">
        <v>724</v>
      </c>
      <c r="E61" s="102">
        <v>55</v>
      </c>
      <c r="F61" s="104">
        <v>4</v>
      </c>
      <c r="G61" s="41" t="s">
        <v>660</v>
      </c>
      <c r="H61" s="43" t="s">
        <v>660</v>
      </c>
      <c r="I61" s="125">
        <v>44.61</v>
      </c>
      <c r="J61" s="214">
        <f>(S61/I61)*100</f>
        <v>3.9004707464694013</v>
      </c>
      <c r="K61" s="378">
        <v>0.41499999999999998</v>
      </c>
      <c r="L61" s="367">
        <v>0.435</v>
      </c>
      <c r="M61" s="34">
        <f>((L61/K61)-1)*100</f>
        <v>4.8192771084337505</v>
      </c>
      <c r="N61" s="44">
        <v>40478</v>
      </c>
      <c r="O61" s="45">
        <v>40480</v>
      </c>
      <c r="P61" s="35">
        <v>40497</v>
      </c>
      <c r="Q61" s="35" t="s">
        <v>248</v>
      </c>
      <c r="R61" s="31"/>
      <c r="S61" s="171">
        <f>L61*4</f>
        <v>1.74</v>
      </c>
      <c r="T61" s="221">
        <f>S61/X61*100</f>
        <v>66.412213740458014</v>
      </c>
      <c r="U61" s="332">
        <f>(I61/SQRT(22.5*X61*(I61/AA61))-1)*100</f>
        <v>12.080033200562458</v>
      </c>
      <c r="V61" s="47">
        <f>I61/X61</f>
        <v>17.026717557251906</v>
      </c>
      <c r="W61" s="369">
        <v>12</v>
      </c>
      <c r="X61" s="137">
        <v>2.62</v>
      </c>
      <c r="Y61" s="131">
        <v>4.95</v>
      </c>
      <c r="Z61" s="353">
        <v>1.41</v>
      </c>
      <c r="AA61" s="132">
        <v>1.66</v>
      </c>
      <c r="AB61" s="131">
        <v>2.52</v>
      </c>
      <c r="AC61" s="353">
        <v>2.72</v>
      </c>
      <c r="AD61" s="335">
        <f>(AC61/AB61-1)*100</f>
        <v>7.9365079365079527</v>
      </c>
      <c r="AE61" s="335">
        <f>(I61/AB61)/Y61</f>
        <v>3.576238576238576</v>
      </c>
      <c r="AF61" s="354">
        <v>1190</v>
      </c>
      <c r="AG61" s="353">
        <v>43.57</v>
      </c>
      <c r="AH61" s="353">
        <v>50.86</v>
      </c>
      <c r="AI61" s="355">
        <f>((I61-AG61)/AG61)*100</f>
        <v>2.3869635070002273</v>
      </c>
      <c r="AJ61" s="356">
        <f>((I61-AH61)/AH61)*100</f>
        <v>-12.288635469917422</v>
      </c>
      <c r="AK61" s="374">
        <f>AN61/AO61</f>
        <v>1.6025954130425504</v>
      </c>
      <c r="AL61" s="339">
        <f>((AQ61/AR61)^(1/1)-1)*100</f>
        <v>4.9999999999999822</v>
      </c>
      <c r="AM61" s="438">
        <f>((AQ61/AT61)^(1/3)-1)*100</f>
        <v>5.2726599609396629</v>
      </c>
      <c r="AN61" s="438">
        <f>((AQ61/AV61)^(1/5)-1)*100</f>
        <v>4.9414522844583919</v>
      </c>
      <c r="AO61" s="335">
        <f>((AQ61/BA61)^(1/10)-1)*100</f>
        <v>3.0834059827220983</v>
      </c>
      <c r="AP61" s="375"/>
      <c r="AQ61" s="367">
        <v>1.68</v>
      </c>
      <c r="AR61" s="378">
        <v>1.6</v>
      </c>
      <c r="AS61" s="378">
        <v>1.52</v>
      </c>
      <c r="AT61" s="378">
        <v>1.44</v>
      </c>
      <c r="AU61" s="378">
        <v>1.39</v>
      </c>
      <c r="AV61" s="378">
        <v>1.32</v>
      </c>
      <c r="AW61" s="378">
        <v>1.3</v>
      </c>
      <c r="AX61" s="378">
        <v>1.27</v>
      </c>
      <c r="AY61" s="377">
        <v>1.26</v>
      </c>
      <c r="AZ61" s="378">
        <v>1.2450000000000001</v>
      </c>
      <c r="BA61" s="378">
        <v>1.24</v>
      </c>
      <c r="BB61" s="398">
        <v>1.22</v>
      </c>
      <c r="BC61" s="363">
        <f t="shared" si="10"/>
        <v>4.9999999999999822</v>
      </c>
      <c r="BD61" s="364">
        <f t="shared" si="10"/>
        <v>5.2631578947368363</v>
      </c>
      <c r="BE61" s="364">
        <f t="shared" si="10"/>
        <v>5.555555555555558</v>
      </c>
      <c r="BF61" s="364">
        <f t="shared" si="10"/>
        <v>3.5971223021582732</v>
      </c>
      <c r="BG61" s="364">
        <f t="shared" si="10"/>
        <v>5.3030303030302983</v>
      </c>
      <c r="BH61" s="364">
        <f t="shared" si="10"/>
        <v>1.538461538461533</v>
      </c>
      <c r="BI61" s="364">
        <f t="shared" si="10"/>
        <v>2.3622047244094446</v>
      </c>
      <c r="BJ61" s="364">
        <f t="shared" si="10"/>
        <v>0.79365079365079083</v>
      </c>
      <c r="BK61" s="364">
        <f t="shared" si="10"/>
        <v>1.2048192771084265</v>
      </c>
      <c r="BL61" s="364">
        <f t="shared" si="10"/>
        <v>0.40322580645162365</v>
      </c>
      <c r="BM61" s="365">
        <f t="shared" si="10"/>
        <v>1.6393442622950838</v>
      </c>
      <c r="BN61" s="349">
        <f>AVERAGE(BC61:BM61)</f>
        <v>2.9691429507143496</v>
      </c>
      <c r="BO61" s="349">
        <f>SQRT(AVERAGE((BC61-$BN61)^2,(BD61-$BN61)^2,(BE61-$BN61)^2,(BF61-$BN61)^2,(BG61-$BN61)^2,(BH61-$BN61)^2,(BI61-$BN61)^2,(BJ61-$BN61)^2,(BK61-$BN61)^2,(BL61-$BN61)^2,(BM61-$BN61)^2))</f>
        <v>1.9195389154501661</v>
      </c>
    </row>
    <row r="62" spans="1:67">
      <c r="A62" s="10" t="s">
        <v>298</v>
      </c>
      <c r="B62" s="11" t="s">
        <v>299</v>
      </c>
      <c r="C62" s="28" t="s">
        <v>151</v>
      </c>
      <c r="D62" s="19" t="s">
        <v>769</v>
      </c>
      <c r="E62" s="100">
        <v>44</v>
      </c>
      <c r="F62" s="104">
        <v>23</v>
      </c>
      <c r="G62" s="74" t="s">
        <v>717</v>
      </c>
      <c r="H62" s="52" t="s">
        <v>717</v>
      </c>
      <c r="I62" s="147">
        <v>22.5</v>
      </c>
      <c r="J62" s="213">
        <f>(S62/I62)*100</f>
        <v>2.4888888888888889</v>
      </c>
      <c r="K62" s="343">
        <v>0.13500000000000001</v>
      </c>
      <c r="L62" s="409">
        <v>0.14000000000000001</v>
      </c>
      <c r="M62" s="15">
        <f>((L62/K62)-1)*100</f>
        <v>3.7037037037036979</v>
      </c>
      <c r="N62" s="16">
        <v>40547</v>
      </c>
      <c r="O62" s="17">
        <v>40549</v>
      </c>
      <c r="P62" s="18">
        <v>40581</v>
      </c>
      <c r="Q62" s="18" t="s">
        <v>15</v>
      </c>
      <c r="R62" s="11"/>
      <c r="S62" s="211">
        <f>L62*4</f>
        <v>0.56000000000000005</v>
      </c>
      <c r="T62" s="222">
        <f>S62/X62*100</f>
        <v>45.9016393442623</v>
      </c>
      <c r="U62" s="380">
        <f>(I62/SQRT(22.5*X62*(I62/AA62))-1)*100</f>
        <v>12.716094825836155</v>
      </c>
      <c r="V62" s="46">
        <f>I62/X62</f>
        <v>18.442622950819672</v>
      </c>
      <c r="W62" s="333">
        <v>10</v>
      </c>
      <c r="X62" s="145">
        <v>1.22</v>
      </c>
      <c r="Y62" s="146">
        <v>1.56</v>
      </c>
      <c r="Z62" s="147">
        <v>0.31</v>
      </c>
      <c r="AA62" s="148">
        <v>1.55</v>
      </c>
      <c r="AB62" s="146">
        <v>1.45</v>
      </c>
      <c r="AC62" s="147">
        <v>1.7</v>
      </c>
      <c r="AD62" s="334">
        <f>(AC62/AB62-1)*100</f>
        <v>17.241379310344819</v>
      </c>
      <c r="AE62" s="381">
        <f>(I62/AB62)/Y62</f>
        <v>9.9469496021220163</v>
      </c>
      <c r="AF62" s="396">
        <v>1200</v>
      </c>
      <c r="AG62" s="147">
        <v>18.559999999999999</v>
      </c>
      <c r="AH62" s="147">
        <v>27.14</v>
      </c>
      <c r="AI62" s="336">
        <f>((I62-AG62)/AG62)*100</f>
        <v>21.228448275862078</v>
      </c>
      <c r="AJ62" s="337">
        <f>((I62-AH62)/AH62)*100</f>
        <v>-17.096536477523951</v>
      </c>
      <c r="AK62" s="357">
        <f>AN62/AO62</f>
        <v>0.90325365601725205</v>
      </c>
      <c r="AL62" s="382">
        <f>((AQ62/AR62)^(1/1)-1)*100</f>
        <v>3.8461538461538547</v>
      </c>
      <c r="AM62" s="383">
        <f>((AQ62/AT62)^(1/3)-1)*100</f>
        <v>4.0041911525952045</v>
      </c>
      <c r="AN62" s="383">
        <f>((AQ62/AV62)^(1/5)-1)*100</f>
        <v>5.1547496797280434</v>
      </c>
      <c r="AO62" s="334">
        <f>((AQ62/BA62)^(1/10)-1)*100</f>
        <v>5.7068683258444386</v>
      </c>
      <c r="AP62" s="358"/>
      <c r="AQ62" s="402">
        <v>0.54</v>
      </c>
      <c r="AR62" s="427">
        <v>0.52</v>
      </c>
      <c r="AS62" s="427">
        <v>0.5</v>
      </c>
      <c r="AT62" s="427">
        <v>0.48</v>
      </c>
      <c r="AU62" s="427">
        <v>0.44</v>
      </c>
      <c r="AV62" s="427">
        <v>0.42</v>
      </c>
      <c r="AW62" s="427">
        <v>0.4</v>
      </c>
      <c r="AX62" s="427">
        <v>0.38</v>
      </c>
      <c r="AY62" s="427">
        <v>0.36</v>
      </c>
      <c r="AZ62" s="427">
        <v>0.33</v>
      </c>
      <c r="BA62" s="427">
        <v>0.31</v>
      </c>
      <c r="BB62" s="366">
        <v>0.28000000000000003</v>
      </c>
      <c r="BC62" s="346">
        <f t="shared" si="10"/>
        <v>3.8461538461538547</v>
      </c>
      <c r="BD62" s="347">
        <f t="shared" si="10"/>
        <v>4.0000000000000036</v>
      </c>
      <c r="BE62" s="347">
        <f t="shared" si="10"/>
        <v>4.1666666666666741</v>
      </c>
      <c r="BF62" s="347">
        <f t="shared" si="10"/>
        <v>9.0909090909090828</v>
      </c>
      <c r="BG62" s="347">
        <f t="shared" si="10"/>
        <v>4.7619047619047672</v>
      </c>
      <c r="BH62" s="347">
        <f t="shared" si="10"/>
        <v>4.9999999999999822</v>
      </c>
      <c r="BI62" s="347">
        <f t="shared" si="10"/>
        <v>5.2631578947368363</v>
      </c>
      <c r="BJ62" s="347">
        <f t="shared" si="10"/>
        <v>5.555555555555558</v>
      </c>
      <c r="BK62" s="347">
        <f t="shared" si="10"/>
        <v>9.0909090909090828</v>
      </c>
      <c r="BL62" s="347">
        <f t="shared" si="10"/>
        <v>6.4516129032258229</v>
      </c>
      <c r="BM62" s="348">
        <f t="shared" si="10"/>
        <v>10.714285714285698</v>
      </c>
      <c r="BN62" s="350">
        <f>AVERAGE(BC62:BM62)</f>
        <v>6.176468684031577</v>
      </c>
      <c r="BO62" s="350">
        <f>SQRT(AVERAGE((BC62-$BN62)^2,(BD62-$BN62)^2,(BE62-$BN62)^2,(BF62-$BN62)^2,(BG62-$BN62)^2,(BH62-$BN62)^2,(BI62-$BN62)^2,(BJ62-$BN62)^2,(BK62-$BN62)^2,(BL62-$BN62)^2,(BM62-$BN62)^2))</f>
        <v>2.2656895438927456</v>
      </c>
    </row>
    <row r="63" spans="1:67">
      <c r="A63" s="20" t="s">
        <v>516</v>
      </c>
      <c r="B63" s="21" t="s">
        <v>517</v>
      </c>
      <c r="C63" s="28" t="s">
        <v>104</v>
      </c>
      <c r="D63" s="28" t="s">
        <v>226</v>
      </c>
      <c r="E63" s="101">
        <v>40</v>
      </c>
      <c r="F63" s="104">
        <v>40</v>
      </c>
      <c r="G63" s="59" t="s">
        <v>717</v>
      </c>
      <c r="H63" s="51" t="s">
        <v>717</v>
      </c>
      <c r="I63" s="124">
        <v>34.119999999999997</v>
      </c>
      <c r="J63" s="214">
        <f>(S63/I63)*100</f>
        <v>3.0480656506447832</v>
      </c>
      <c r="K63" s="427">
        <v>0.25</v>
      </c>
      <c r="L63" s="402">
        <v>0.26</v>
      </c>
      <c r="M63" s="24">
        <f>((L63/K63)-1)*100</f>
        <v>4.0000000000000036</v>
      </c>
      <c r="N63" s="25">
        <v>40682</v>
      </c>
      <c r="O63" s="26">
        <v>40686</v>
      </c>
      <c r="P63" s="27">
        <v>40704</v>
      </c>
      <c r="Q63" s="27" t="s">
        <v>247</v>
      </c>
      <c r="R63" s="21"/>
      <c r="S63" s="211">
        <f>L63*4</f>
        <v>1.04</v>
      </c>
      <c r="T63" s="221">
        <f>S63/X63*100</f>
        <v>81.889763779527556</v>
      </c>
      <c r="U63" s="332">
        <f>(I63/SQRT(22.5*X63*(I63/AA63))-1)*100</f>
        <v>79.220436904875484</v>
      </c>
      <c r="V63" s="47">
        <f>I63/X63</f>
        <v>26.866141732283463</v>
      </c>
      <c r="W63" s="333">
        <v>12</v>
      </c>
      <c r="X63" s="137">
        <v>1.27</v>
      </c>
      <c r="Y63" s="131">
        <v>0.8</v>
      </c>
      <c r="Z63" s="124">
        <v>1.2</v>
      </c>
      <c r="AA63" s="132">
        <v>2.69</v>
      </c>
      <c r="AB63" s="131">
        <v>1.9</v>
      </c>
      <c r="AC63" s="124">
        <v>2.2799999999999998</v>
      </c>
      <c r="AD63" s="335">
        <f>(AC63/AB63-1)*100</f>
        <v>19.999999999999996</v>
      </c>
      <c r="AE63" s="386">
        <f>(I63/AB63)/Y63</f>
        <v>22.447368421052627</v>
      </c>
      <c r="AF63" s="354">
        <v>1250</v>
      </c>
      <c r="AG63" s="124">
        <v>22.48</v>
      </c>
      <c r="AH63" s="124">
        <v>40.909999999999997</v>
      </c>
      <c r="AI63" s="355">
        <f>((I63-AG63)/AG63)*100</f>
        <v>51.779359430604963</v>
      </c>
      <c r="AJ63" s="356">
        <f>((I63-AH63)/AH63)*100</f>
        <v>-16.597408946467855</v>
      </c>
      <c r="AK63" s="357">
        <f>AN63/AO63</f>
        <v>0.68173332986152346</v>
      </c>
      <c r="AL63" s="339">
        <f>((AQ63/AR63)^(1/1)-1)*100</f>
        <v>3.125</v>
      </c>
      <c r="AM63" s="437">
        <f>((AQ63/AT63)^(1/3)-1)*100</f>
        <v>5.6295191645437948</v>
      </c>
      <c r="AN63" s="437">
        <f>((AQ63/AV63)^(1/5)-1)*100</f>
        <v>13.743443009689194</v>
      </c>
      <c r="AO63" s="335">
        <f>((AQ63/BA63)^(1/10)-1)*100</f>
        <v>20.159558595266013</v>
      </c>
      <c r="AP63" s="358"/>
      <c r="AQ63" s="402">
        <v>0.99</v>
      </c>
      <c r="AR63" s="442">
        <v>0.96</v>
      </c>
      <c r="AS63" s="427">
        <v>0.94</v>
      </c>
      <c r="AT63" s="427">
        <v>0.84</v>
      </c>
      <c r="AU63" s="427">
        <v>0.68</v>
      </c>
      <c r="AV63" s="427">
        <v>0.52</v>
      </c>
      <c r="AW63" s="427">
        <v>0.37</v>
      </c>
      <c r="AX63" s="427">
        <v>0.25668000000000002</v>
      </c>
      <c r="AY63" s="427">
        <v>0.21668000000000001</v>
      </c>
      <c r="AZ63" s="427">
        <v>0.18001000000000003</v>
      </c>
      <c r="BA63" s="427">
        <v>0.15778</v>
      </c>
      <c r="BB63" s="366">
        <v>0.15112</v>
      </c>
      <c r="BC63" s="363">
        <f t="shared" si="10"/>
        <v>3.125</v>
      </c>
      <c r="BD63" s="364">
        <f t="shared" si="10"/>
        <v>2.1276595744680771</v>
      </c>
      <c r="BE63" s="364">
        <f t="shared" si="10"/>
        <v>11.904761904761907</v>
      </c>
      <c r="BF63" s="364">
        <f t="shared" si="10"/>
        <v>23.529411764705866</v>
      </c>
      <c r="BG63" s="364">
        <f t="shared" si="10"/>
        <v>30.76923076923077</v>
      </c>
      <c r="BH63" s="364">
        <f t="shared" si="10"/>
        <v>40.540540540540547</v>
      </c>
      <c r="BI63" s="364">
        <f t="shared" si="10"/>
        <v>44.148355929562079</v>
      </c>
      <c r="BJ63" s="364">
        <f t="shared" si="10"/>
        <v>18.460402436773116</v>
      </c>
      <c r="BK63" s="364">
        <f t="shared" si="10"/>
        <v>20.371090494972478</v>
      </c>
      <c r="BL63" s="364">
        <f t="shared" si="10"/>
        <v>14.089238179743969</v>
      </c>
      <c r="BM63" s="365">
        <f t="shared" si="10"/>
        <v>4.4070937003705568</v>
      </c>
      <c r="BN63" s="349">
        <f>AVERAGE(BC63:BM63)</f>
        <v>19.406616845011758</v>
      </c>
      <c r="BO63" s="349">
        <f>SQRT(AVERAGE((BC63-$BN63)^2,(BD63-$BN63)^2,(BE63-$BN63)^2,(BF63-$BN63)^2,(BG63-$BN63)^2,(BH63-$BN63)^2,(BI63-$BN63)^2,(BJ63-$BN63)^2,(BK63-$BN63)^2,(BL63-$BN63)^2,(BM63-$BN63)^2))</f>
        <v>13.750767903816747</v>
      </c>
    </row>
    <row r="64" spans="1:67">
      <c r="A64" s="20" t="s">
        <v>488</v>
      </c>
      <c r="B64" s="21" t="s">
        <v>489</v>
      </c>
      <c r="C64" s="28" t="s">
        <v>99</v>
      </c>
      <c r="D64" s="28" t="s">
        <v>611</v>
      </c>
      <c r="E64" s="101">
        <v>13</v>
      </c>
      <c r="F64" s="104">
        <v>188</v>
      </c>
      <c r="G64" s="39" t="s">
        <v>717</v>
      </c>
      <c r="H64" s="40" t="s">
        <v>717</v>
      </c>
      <c r="I64" s="159">
        <v>17.510000000000002</v>
      </c>
      <c r="J64" s="214">
        <v>9.1376356367789828</v>
      </c>
      <c r="K64" s="935">
        <v>0.38095200000000001</v>
      </c>
      <c r="L64" s="385">
        <v>0.4</v>
      </c>
      <c r="M64" s="214">
        <v>5.000105000104992</v>
      </c>
      <c r="N64" s="326">
        <v>40435</v>
      </c>
      <c r="O64" s="320">
        <v>40437</v>
      </c>
      <c r="P64" s="321">
        <v>40450</v>
      </c>
      <c r="Q64" s="27" t="s">
        <v>244</v>
      </c>
      <c r="R64" s="180" t="s">
        <v>215</v>
      </c>
      <c r="S64" s="211">
        <v>1.6</v>
      </c>
      <c r="T64" s="221">
        <v>197.53086419753089</v>
      </c>
      <c r="U64" s="332" t="s">
        <v>664</v>
      </c>
      <c r="V64" s="47">
        <v>21.617283950617285</v>
      </c>
      <c r="W64" s="333">
        <v>12</v>
      </c>
      <c r="X64" s="137">
        <v>0.81</v>
      </c>
      <c r="Y64" s="131" t="s">
        <v>762</v>
      </c>
      <c r="Z64" s="353">
        <v>2.42</v>
      </c>
      <c r="AA64" s="132" t="s">
        <v>762</v>
      </c>
      <c r="AB64" s="131" t="s">
        <v>762</v>
      </c>
      <c r="AC64" s="353" t="s">
        <v>762</v>
      </c>
      <c r="AD64" s="335" t="s">
        <v>664</v>
      </c>
      <c r="AE64" s="386" t="s">
        <v>664</v>
      </c>
      <c r="AF64" s="354">
        <v>1310</v>
      </c>
      <c r="AG64" s="353">
        <v>15.37</v>
      </c>
      <c r="AH64" s="353">
        <v>20.8</v>
      </c>
      <c r="AI64" s="355">
        <v>13.923227065712439</v>
      </c>
      <c r="AJ64" s="356">
        <v>-15.817307692307692</v>
      </c>
      <c r="AK64" s="357">
        <v>0.69710724889665299</v>
      </c>
      <c r="AL64" s="339">
        <v>4.9999047222381021</v>
      </c>
      <c r="AM64" s="438">
        <v>4.9999743146926123</v>
      </c>
      <c r="AN64" s="438">
        <v>5.0000008180794513</v>
      </c>
      <c r="AO64" s="335">
        <v>7.1724986736161567</v>
      </c>
      <c r="AP64" s="358"/>
      <c r="AQ64" s="402">
        <v>1.542856</v>
      </c>
      <c r="AR64" s="427">
        <v>1.4693879999999999</v>
      </c>
      <c r="AS64" s="427">
        <v>1.3994169999999999</v>
      </c>
      <c r="AT64" s="427">
        <v>1.332778</v>
      </c>
      <c r="AU64" s="427">
        <v>1.2693110000000001</v>
      </c>
      <c r="AV64" s="427">
        <v>1.2088680000000001</v>
      </c>
      <c r="AW64" s="427">
        <v>1.151305</v>
      </c>
      <c r="AX64" s="427">
        <v>1.096508</v>
      </c>
      <c r="AY64" s="427">
        <v>1.044295</v>
      </c>
      <c r="AZ64" s="427">
        <v>0.810365</v>
      </c>
      <c r="BA64" s="427">
        <v>0.77177700000000005</v>
      </c>
      <c r="BB64" s="366">
        <v>0.38004199999999999</v>
      </c>
      <c r="BC64" s="363">
        <v>4.9999047222381021</v>
      </c>
      <c r="BD64" s="364">
        <v>5.0000107187493148</v>
      </c>
      <c r="BE64" s="364">
        <v>5.0000075031250368</v>
      </c>
      <c r="BF64" s="364">
        <v>5.0001142352031902</v>
      </c>
      <c r="BG64" s="364">
        <v>4.9999669111929546</v>
      </c>
      <c r="BH64" s="364">
        <v>4.9998045695971216</v>
      </c>
      <c r="BI64" s="364">
        <v>4.9974099596172596</v>
      </c>
      <c r="BJ64" s="364">
        <v>4.99983242283073</v>
      </c>
      <c r="BK64" s="364">
        <v>28.867238836820448</v>
      </c>
      <c r="BL64" s="364">
        <v>4.9998898645593259</v>
      </c>
      <c r="BM64" s="365">
        <v>103.07676519963589</v>
      </c>
      <c r="BN64" s="349">
        <v>16.085540449415383</v>
      </c>
      <c r="BO64" s="349">
        <v>28.34353492247406</v>
      </c>
    </row>
    <row r="65" spans="1:67">
      <c r="A65" s="20" t="s">
        <v>402</v>
      </c>
      <c r="B65" s="21" t="s">
        <v>403</v>
      </c>
      <c r="C65" s="28" t="s">
        <v>102</v>
      </c>
      <c r="D65" s="28" t="s">
        <v>610</v>
      </c>
      <c r="E65" s="101">
        <v>36</v>
      </c>
      <c r="F65" s="104">
        <v>64</v>
      </c>
      <c r="G65" s="39" t="s">
        <v>660</v>
      </c>
      <c r="H65" s="40" t="s">
        <v>660</v>
      </c>
      <c r="I65" s="124">
        <v>63.15</v>
      </c>
      <c r="J65" s="294">
        <f>(S65/I65)*100</f>
        <v>1.9002375296912115</v>
      </c>
      <c r="K65" s="427">
        <v>0.28999999999999998</v>
      </c>
      <c r="L65" s="402">
        <v>0.3</v>
      </c>
      <c r="M65" s="24">
        <f>((L65/K65)-1)*100</f>
        <v>3.4482758620689724</v>
      </c>
      <c r="N65" s="25">
        <v>40689</v>
      </c>
      <c r="O65" s="26">
        <v>40694</v>
      </c>
      <c r="P65" s="27">
        <v>40714</v>
      </c>
      <c r="Q65" s="27" t="s">
        <v>626</v>
      </c>
      <c r="R65" s="21"/>
      <c r="S65" s="211">
        <f>L65*4</f>
        <v>1.2</v>
      </c>
      <c r="T65" s="221">
        <f>S65/X65*100</f>
        <v>17.964071856287426</v>
      </c>
      <c r="U65" s="332">
        <f>(I65/SQRT(22.5*X65*(I65/AA65))-1)*100</f>
        <v>-16.737555101120638</v>
      </c>
      <c r="V65" s="47">
        <f>I65/X65</f>
        <v>9.4535928143712571</v>
      </c>
      <c r="W65" s="333">
        <v>12</v>
      </c>
      <c r="X65" s="137">
        <v>6.68</v>
      </c>
      <c r="Y65" s="131">
        <v>1.33</v>
      </c>
      <c r="Z65" s="124">
        <v>2.3199999999999998</v>
      </c>
      <c r="AA65" s="132">
        <v>1.65</v>
      </c>
      <c r="AB65" s="131">
        <v>4.95</v>
      </c>
      <c r="AC65" s="124">
        <v>4.25</v>
      </c>
      <c r="AD65" s="335">
        <f>(AC65/AB65-1)*100</f>
        <v>-14.141414141414144</v>
      </c>
      <c r="AE65" s="386">
        <f>(I65/AB65)/Y65</f>
        <v>9.5921622237411697</v>
      </c>
      <c r="AF65" s="354">
        <v>1330</v>
      </c>
      <c r="AG65" s="124">
        <v>50.86</v>
      </c>
      <c r="AH65" s="124">
        <v>66.53</v>
      </c>
      <c r="AI65" s="355">
        <f>((I65-AG65)/AG65)*100</f>
        <v>24.164372788045611</v>
      </c>
      <c r="AJ65" s="356">
        <f>((I65-AH65)/AH65)*100</f>
        <v>-5.0804148504434128</v>
      </c>
      <c r="AK65" s="357">
        <f>AN65/AO65</f>
        <v>0.93369009552450544</v>
      </c>
      <c r="AL65" s="339">
        <f>((AQ65/AR65)^(1/1)-1)*100</f>
        <v>7.5471698113207308</v>
      </c>
      <c r="AM65" s="437">
        <f>((AQ65/AT65)^(1/3)-1)*100</f>
        <v>10.715524489384997</v>
      </c>
      <c r="AN65" s="437">
        <f>((AQ65/AV65)^(1/5)-1)*100</f>
        <v>13.697448881013807</v>
      </c>
      <c r="AO65" s="335">
        <f>((AQ65/BA65)^(1/10)-1)*100</f>
        <v>14.670230461552869</v>
      </c>
      <c r="AP65" s="358"/>
      <c r="AQ65" s="402">
        <v>1.1399999999999999</v>
      </c>
      <c r="AR65" s="427">
        <v>1.06</v>
      </c>
      <c r="AS65" s="428">
        <v>0.96</v>
      </c>
      <c r="AT65" s="428">
        <v>0.84</v>
      </c>
      <c r="AU65" s="428">
        <v>0.72</v>
      </c>
      <c r="AV65" s="428">
        <v>0.6</v>
      </c>
      <c r="AW65" s="428">
        <v>0.48</v>
      </c>
      <c r="AX65" s="428">
        <v>0.38</v>
      </c>
      <c r="AY65" s="428">
        <v>0.33500000000000002</v>
      </c>
      <c r="AZ65" s="428">
        <v>0.31</v>
      </c>
      <c r="BA65" s="428">
        <v>0.28999999999999998</v>
      </c>
      <c r="BB65" s="366">
        <v>0.27</v>
      </c>
      <c r="BC65" s="363">
        <f t="shared" ref="BC65:BM65" si="11">((AQ65/AR65)-1)*100</f>
        <v>7.5471698113207308</v>
      </c>
      <c r="BD65" s="364">
        <f t="shared" si="11"/>
        <v>10.416666666666675</v>
      </c>
      <c r="BE65" s="364">
        <f t="shared" si="11"/>
        <v>14.285714285714279</v>
      </c>
      <c r="BF65" s="364">
        <f t="shared" si="11"/>
        <v>16.666666666666675</v>
      </c>
      <c r="BG65" s="364">
        <f t="shared" si="11"/>
        <v>19.999999999999996</v>
      </c>
      <c r="BH65" s="364">
        <f t="shared" si="11"/>
        <v>25</v>
      </c>
      <c r="BI65" s="364">
        <f t="shared" si="11"/>
        <v>26.315789473684205</v>
      </c>
      <c r="BJ65" s="364">
        <f t="shared" si="11"/>
        <v>13.432835820895516</v>
      </c>
      <c r="BK65" s="364">
        <f t="shared" si="11"/>
        <v>8.064516129032274</v>
      </c>
      <c r="BL65" s="364">
        <f t="shared" si="11"/>
        <v>6.8965517241379448</v>
      </c>
      <c r="BM65" s="365">
        <f t="shared" si="11"/>
        <v>7.4074074074073959</v>
      </c>
      <c r="BN65" s="349">
        <f>AVERAGE(BC65:BM65)</f>
        <v>14.184847089593244</v>
      </c>
      <c r="BO65" s="349">
        <f>SQRT(AVERAGE((BC65-$BN65)^2,(BD65-$BN65)^2,(BE65-$BN65)^2,(BF65-$BN65)^2,(BG65-$BN65)^2,(BH65-$BN65)^2,(BI65-$BN65)^2,(BJ65-$BN65)^2,(BK65-$BN65)^2,(BL65-$BN65)^2,(BM65-$BN65)^2))</f>
        <v>6.7382743604419364</v>
      </c>
    </row>
    <row r="66" spans="1:67">
      <c r="A66" s="29" t="s">
        <v>729</v>
      </c>
      <c r="B66" s="31" t="s">
        <v>730</v>
      </c>
      <c r="C66" s="36" t="s">
        <v>102</v>
      </c>
      <c r="D66" s="36" t="s">
        <v>613</v>
      </c>
      <c r="E66" s="102">
        <v>19</v>
      </c>
      <c r="F66" s="104">
        <v>121</v>
      </c>
      <c r="G66" s="41" t="s">
        <v>660</v>
      </c>
      <c r="H66" s="43" t="s">
        <v>796</v>
      </c>
      <c r="I66" s="125">
        <v>46.93</v>
      </c>
      <c r="J66" s="215">
        <v>3.0683997443000215</v>
      </c>
      <c r="K66" s="368">
        <v>0.35</v>
      </c>
      <c r="L66" s="406">
        <v>0.36</v>
      </c>
      <c r="M66" s="215">
        <v>2.8571428571428688</v>
      </c>
      <c r="N66" s="274">
        <v>40213</v>
      </c>
      <c r="O66" s="209">
        <v>40211</v>
      </c>
      <c r="P66" s="210">
        <v>40222</v>
      </c>
      <c r="Q66" s="27" t="s">
        <v>248</v>
      </c>
      <c r="R66" s="31"/>
      <c r="S66" s="171">
        <v>1.44</v>
      </c>
      <c r="T66" s="287">
        <v>46.006389776357828</v>
      </c>
      <c r="U66" s="388">
        <v>27.513674988975879</v>
      </c>
      <c r="V66" s="48">
        <v>14.99361022364217</v>
      </c>
      <c r="W66" s="369">
        <v>12</v>
      </c>
      <c r="X66" s="138">
        <v>3.13</v>
      </c>
      <c r="Y66" s="133">
        <v>3.49</v>
      </c>
      <c r="Z66" s="125">
        <v>5.28</v>
      </c>
      <c r="AA66" s="134">
        <v>2.44</v>
      </c>
      <c r="AB66" s="133">
        <v>3.13</v>
      </c>
      <c r="AC66" s="125">
        <v>3.39</v>
      </c>
      <c r="AD66" s="370">
        <v>8.3067092651757175</v>
      </c>
      <c r="AE66" s="389">
        <v>4.2961633878630874</v>
      </c>
      <c r="AF66" s="371">
        <v>1340</v>
      </c>
      <c r="AG66" s="125">
        <v>45.6</v>
      </c>
      <c r="AH66" s="125">
        <v>56.96</v>
      </c>
      <c r="AI66" s="372">
        <v>2.9166666666666625</v>
      </c>
      <c r="AJ66" s="373">
        <v>-17.608848314606742</v>
      </c>
      <c r="AK66" s="357">
        <v>0.48974233939041001</v>
      </c>
      <c r="AL66" s="390">
        <v>2.1276595744680771</v>
      </c>
      <c r="AM66" s="391">
        <v>1.9235467531193207</v>
      </c>
      <c r="AN66" s="391">
        <v>3.3714319300504276</v>
      </c>
      <c r="AO66" s="370">
        <v>6.8840932443106748</v>
      </c>
      <c r="AP66" s="358"/>
      <c r="AQ66" s="402">
        <v>1.44</v>
      </c>
      <c r="AR66" s="427">
        <v>1.41</v>
      </c>
      <c r="AS66" s="428">
        <v>1.39</v>
      </c>
      <c r="AT66" s="444">
        <v>1.36</v>
      </c>
      <c r="AU66" s="428">
        <v>1.3</v>
      </c>
      <c r="AV66" s="428">
        <v>1.22</v>
      </c>
      <c r="AW66" s="428">
        <v>1.1000000000000001</v>
      </c>
      <c r="AX66" s="428">
        <v>1</v>
      </c>
      <c r="AY66" s="428">
        <v>0.9</v>
      </c>
      <c r="AZ66" s="428">
        <v>0.82</v>
      </c>
      <c r="BA66" s="428">
        <v>0.74</v>
      </c>
      <c r="BB66" s="366">
        <v>0.66</v>
      </c>
      <c r="BC66" s="392">
        <v>2.1276595744680771</v>
      </c>
      <c r="BD66" s="393">
        <v>1.4388489208633</v>
      </c>
      <c r="BE66" s="393">
        <v>2.2058823529411691</v>
      </c>
      <c r="BF66" s="393">
        <v>4.6153846153846212</v>
      </c>
      <c r="BG66" s="393">
        <v>6.5573770491803351</v>
      </c>
      <c r="BH66" s="393">
        <v>10.909090909090891</v>
      </c>
      <c r="BI66" s="393">
        <v>10.000000000000011</v>
      </c>
      <c r="BJ66" s="393">
        <v>11.111111111111116</v>
      </c>
      <c r="BK66" s="393">
        <v>9.7560975609756202</v>
      </c>
      <c r="BL66" s="393">
        <v>10.810810810810811</v>
      </c>
      <c r="BM66" s="394">
        <v>12.121212121212107</v>
      </c>
      <c r="BN66" s="395">
        <v>7.4230431841852784</v>
      </c>
      <c r="BO66" s="395">
        <v>3.9438184539281682</v>
      </c>
    </row>
    <row r="67" spans="1:67">
      <c r="A67" s="176" t="s">
        <v>666</v>
      </c>
      <c r="B67" s="11" t="s">
        <v>81</v>
      </c>
      <c r="C67" s="28" t="s">
        <v>71</v>
      </c>
      <c r="D67" s="19" t="s">
        <v>216</v>
      </c>
      <c r="E67" s="100">
        <v>12</v>
      </c>
      <c r="F67" s="104">
        <v>204</v>
      </c>
      <c r="G67" s="37" t="s">
        <v>660</v>
      </c>
      <c r="H67" s="38" t="s">
        <v>660</v>
      </c>
      <c r="I67" s="147">
        <v>36.82</v>
      </c>
      <c r="J67" s="214">
        <v>4.5627376425855504</v>
      </c>
      <c r="K67" s="331">
        <v>0.39</v>
      </c>
      <c r="L67" s="400">
        <v>0.42</v>
      </c>
      <c r="M67" s="213">
        <v>7.6923076923076872</v>
      </c>
      <c r="N67" s="16">
        <v>40611</v>
      </c>
      <c r="O67" s="17">
        <v>40613</v>
      </c>
      <c r="P67" s="18">
        <v>40625</v>
      </c>
      <c r="Q67" s="18" t="s">
        <v>665</v>
      </c>
      <c r="R67" s="11"/>
      <c r="S67" s="211">
        <v>1.68</v>
      </c>
      <c r="T67" s="221">
        <v>61.313868613138666</v>
      </c>
      <c r="U67" s="332">
        <v>-0.42979629255419599</v>
      </c>
      <c r="V67" s="47">
        <v>13.43795620437956</v>
      </c>
      <c r="W67" s="333">
        <v>12</v>
      </c>
      <c r="X67" s="137">
        <v>2.74</v>
      </c>
      <c r="Y67" s="131">
        <v>4.46</v>
      </c>
      <c r="Z67" s="353">
        <v>0.92</v>
      </c>
      <c r="AA67" s="132">
        <v>1.66</v>
      </c>
      <c r="AB67" s="131">
        <v>2.83</v>
      </c>
      <c r="AC67" s="353">
        <v>2.76</v>
      </c>
      <c r="AD67" s="335">
        <v>-2.4734982332155537</v>
      </c>
      <c r="AE67" s="335">
        <v>2.917175046348381</v>
      </c>
      <c r="AF67" s="354">
        <v>1350</v>
      </c>
      <c r="AG67" s="353">
        <v>31.56</v>
      </c>
      <c r="AH67" s="353">
        <v>38.71</v>
      </c>
      <c r="AI67" s="355">
        <v>16.666666666666671</v>
      </c>
      <c r="AJ67" s="356">
        <v>-4.8824593128390612</v>
      </c>
      <c r="AK67" s="338">
        <v>0.901150829645332</v>
      </c>
      <c r="AL67" s="339">
        <v>34.48275862068968</v>
      </c>
      <c r="AM67" s="438">
        <v>20.12332999430442</v>
      </c>
      <c r="AN67" s="438">
        <v>15.468148270605051</v>
      </c>
      <c r="AO67" s="335">
        <v>17.164882683060821</v>
      </c>
      <c r="AP67" s="341"/>
      <c r="AQ67" s="409">
        <v>1.56</v>
      </c>
      <c r="AR67" s="343">
        <v>1.1599999999999999</v>
      </c>
      <c r="AS67" s="343">
        <v>0.96</v>
      </c>
      <c r="AT67" s="343">
        <v>0.9</v>
      </c>
      <c r="AU67" s="343">
        <v>0.84</v>
      </c>
      <c r="AV67" s="343">
        <v>0.76</v>
      </c>
      <c r="AW67" s="343">
        <v>0.64</v>
      </c>
      <c r="AX67" s="343">
        <v>0.6</v>
      </c>
      <c r="AY67" s="343">
        <v>0.5</v>
      </c>
      <c r="AZ67" s="343">
        <v>0.4</v>
      </c>
      <c r="BA67" s="343">
        <v>0.32</v>
      </c>
      <c r="BB67" s="345">
        <v>0</v>
      </c>
      <c r="BC67" s="363">
        <v>34.48275862068968</v>
      </c>
      <c r="BD67" s="364">
        <v>20.833333333333314</v>
      </c>
      <c r="BE67" s="364">
        <v>6.6666666666666652</v>
      </c>
      <c r="BF67" s="364">
        <v>7.1428571428571397</v>
      </c>
      <c r="BG67" s="364">
        <v>10.526315789473667</v>
      </c>
      <c r="BH67" s="364">
        <v>18.75</v>
      </c>
      <c r="BI67" s="364">
        <v>6.6666666666666652</v>
      </c>
      <c r="BJ67" s="364">
        <v>2</v>
      </c>
      <c r="BK67" s="364">
        <v>25</v>
      </c>
      <c r="BL67" s="364">
        <v>25</v>
      </c>
      <c r="BM67" s="365">
        <v>0</v>
      </c>
      <c r="BN67" s="349">
        <v>15.91532711088065</v>
      </c>
      <c r="BO67" s="349">
        <v>9.9502833834142361</v>
      </c>
    </row>
    <row r="68" spans="1:67">
      <c r="A68" s="20" t="s">
        <v>562</v>
      </c>
      <c r="B68" s="21" t="s">
        <v>563</v>
      </c>
      <c r="C68" s="28" t="s">
        <v>101</v>
      </c>
      <c r="D68" s="28" t="s">
        <v>217</v>
      </c>
      <c r="E68" s="101">
        <v>18</v>
      </c>
      <c r="F68" s="104">
        <v>139</v>
      </c>
      <c r="G68" s="39" t="s">
        <v>717</v>
      </c>
      <c r="H68" s="40" t="s">
        <v>717</v>
      </c>
      <c r="I68" s="124">
        <v>29.85</v>
      </c>
      <c r="J68" s="214">
        <v>3.4170854271356785</v>
      </c>
      <c r="K68" s="425">
        <v>0.23</v>
      </c>
      <c r="L68" s="385">
        <v>0.255</v>
      </c>
      <c r="M68" s="214">
        <v>10.869565217391314</v>
      </c>
      <c r="N68" s="25">
        <v>40598</v>
      </c>
      <c r="O68" s="26">
        <v>40602</v>
      </c>
      <c r="P68" s="27">
        <v>40617</v>
      </c>
      <c r="Q68" s="27" t="s">
        <v>8</v>
      </c>
      <c r="R68" s="21"/>
      <c r="S68" s="211">
        <v>1.02</v>
      </c>
      <c r="T68" s="221">
        <v>35.78947368421052</v>
      </c>
      <c r="U68" s="332">
        <v>-10.001949338849471</v>
      </c>
      <c r="V68" s="47">
        <v>10.473684210526324</v>
      </c>
      <c r="W68" s="333">
        <v>6</v>
      </c>
      <c r="X68" s="137">
        <v>2.85</v>
      </c>
      <c r="Y68" s="131">
        <v>0.99</v>
      </c>
      <c r="Z68" s="353">
        <v>0.93</v>
      </c>
      <c r="AA68" s="132">
        <v>1.74</v>
      </c>
      <c r="AB68" s="131">
        <v>2.67</v>
      </c>
      <c r="AC68" s="353">
        <v>3.15</v>
      </c>
      <c r="AD68" s="335">
        <v>17.977528089887638</v>
      </c>
      <c r="AE68" s="335">
        <v>11.292702303938261</v>
      </c>
      <c r="AF68" s="354">
        <v>1360</v>
      </c>
      <c r="AG68" s="353">
        <v>28.55</v>
      </c>
      <c r="AH68" s="353">
        <v>37.51</v>
      </c>
      <c r="AI68" s="355">
        <v>4.553415061295973</v>
      </c>
      <c r="AJ68" s="356">
        <v>-20.421221007731255</v>
      </c>
      <c r="AK68" s="357">
        <v>0.93715866522772795</v>
      </c>
      <c r="AL68" s="339">
        <v>2.2222222222222143</v>
      </c>
      <c r="AM68" s="438">
        <v>7.5272905147686142</v>
      </c>
      <c r="AN68" s="438">
        <v>10.438362870438148</v>
      </c>
      <c r="AO68" s="335">
        <v>11.138309080140289</v>
      </c>
      <c r="AP68" s="358"/>
      <c r="AQ68" s="402">
        <v>0.92</v>
      </c>
      <c r="AR68" s="427">
        <v>0.9</v>
      </c>
      <c r="AS68" s="428">
        <v>0.86</v>
      </c>
      <c r="AT68" s="428">
        <v>0.74</v>
      </c>
      <c r="AU68" s="428">
        <v>0.64</v>
      </c>
      <c r="AV68" s="428">
        <v>0.56000000000000005</v>
      </c>
      <c r="AW68" s="428">
        <v>0.48</v>
      </c>
      <c r="AX68" s="428">
        <v>0.38</v>
      </c>
      <c r="AY68" s="428">
        <v>0.36</v>
      </c>
      <c r="AZ68" s="428">
        <v>0.34</v>
      </c>
      <c r="BA68" s="428">
        <v>0.32</v>
      </c>
      <c r="BB68" s="366">
        <v>0.3</v>
      </c>
      <c r="BC68" s="363">
        <v>2.2222222222222143</v>
      </c>
      <c r="BD68" s="445">
        <v>4.6511627906976827</v>
      </c>
      <c r="BE68" s="445">
        <v>16.21621621621621</v>
      </c>
      <c r="BF68" s="445">
        <v>15.625</v>
      </c>
      <c r="BG68" s="445">
        <v>14.285714285714281</v>
      </c>
      <c r="BH68" s="445">
        <v>16.666666666666671</v>
      </c>
      <c r="BI68" s="445">
        <v>26.315789473684209</v>
      </c>
      <c r="BJ68" s="445">
        <v>5.5555555555555562</v>
      </c>
      <c r="BK68" s="445">
        <v>5.8823529411764497</v>
      </c>
      <c r="BL68" s="445">
        <v>6.25</v>
      </c>
      <c r="BM68" s="365">
        <v>6.6666666666666652</v>
      </c>
      <c r="BN68" s="349">
        <v>10.9397588016909</v>
      </c>
      <c r="BO68" s="349">
        <v>7.0101856764714237</v>
      </c>
    </row>
    <row r="69" spans="1:67">
      <c r="A69" s="20" t="s">
        <v>830</v>
      </c>
      <c r="B69" s="21" t="s">
        <v>831</v>
      </c>
      <c r="C69" s="28" t="s">
        <v>104</v>
      </c>
      <c r="D69" s="28" t="s">
        <v>618</v>
      </c>
      <c r="E69" s="101">
        <v>18</v>
      </c>
      <c r="F69" s="104">
        <v>135</v>
      </c>
      <c r="G69" s="39" t="s">
        <v>660</v>
      </c>
      <c r="H69" s="40" t="s">
        <v>660</v>
      </c>
      <c r="I69" s="124">
        <v>43.87</v>
      </c>
      <c r="J69" s="294">
        <v>1.5500341919307052</v>
      </c>
      <c r="K69" s="385">
        <v>0.16</v>
      </c>
      <c r="L69" s="385">
        <v>0.17</v>
      </c>
      <c r="M69" s="214">
        <v>6.25</v>
      </c>
      <c r="N69" s="25">
        <v>40469</v>
      </c>
      <c r="O69" s="26">
        <v>40471</v>
      </c>
      <c r="P69" s="27">
        <v>40485</v>
      </c>
      <c r="Q69" s="27" t="s">
        <v>429</v>
      </c>
      <c r="R69" s="21"/>
      <c r="S69" s="211">
        <v>0.68</v>
      </c>
      <c r="T69" s="221">
        <v>35.978835978835988</v>
      </c>
      <c r="U69" s="332">
        <v>50.651339140131356</v>
      </c>
      <c r="V69" s="415">
        <v>23.211640211640209</v>
      </c>
      <c r="W69" s="333">
        <v>12</v>
      </c>
      <c r="X69" s="137">
        <v>1.89</v>
      </c>
      <c r="Y69" s="131">
        <v>1.26</v>
      </c>
      <c r="Z69" s="353">
        <v>1.3</v>
      </c>
      <c r="AA69" s="132">
        <v>2.2000000000000002</v>
      </c>
      <c r="AB69" s="131">
        <v>2.38</v>
      </c>
      <c r="AC69" s="353">
        <v>2.64</v>
      </c>
      <c r="AD69" s="335">
        <v>10.924369747899167</v>
      </c>
      <c r="AE69" s="335">
        <v>14.62918500733627</v>
      </c>
      <c r="AF69" s="354">
        <v>1470</v>
      </c>
      <c r="AG69" s="353">
        <v>32.74</v>
      </c>
      <c r="AH69" s="353">
        <v>47.96</v>
      </c>
      <c r="AI69" s="355">
        <v>33.995113011606577</v>
      </c>
      <c r="AJ69" s="356">
        <v>-8.5279399499583057</v>
      </c>
      <c r="AK69" s="357">
        <v>1.167068408949218</v>
      </c>
      <c r="AL69" s="339">
        <v>6.5573770491803351</v>
      </c>
      <c r="AM69" s="438">
        <v>7.0399331060163597</v>
      </c>
      <c r="AN69" s="438">
        <v>7.6316922514810814</v>
      </c>
      <c r="AO69" s="335">
        <v>6.5391987247365835</v>
      </c>
      <c r="AP69" s="358"/>
      <c r="AQ69" s="402">
        <v>0.65</v>
      </c>
      <c r="AR69" s="427">
        <v>0.61</v>
      </c>
      <c r="AS69" s="427">
        <v>0.56999999999999995</v>
      </c>
      <c r="AT69" s="427">
        <v>0.53</v>
      </c>
      <c r="AU69" s="427">
        <v>0.49</v>
      </c>
      <c r="AV69" s="427">
        <v>0.45</v>
      </c>
      <c r="AW69" s="427">
        <v>0.42499999999999999</v>
      </c>
      <c r="AX69" s="427">
        <v>0.40500000000000003</v>
      </c>
      <c r="AY69" s="442">
        <v>0.38</v>
      </c>
      <c r="AZ69" s="427">
        <v>0.36499999999999999</v>
      </c>
      <c r="BA69" s="427">
        <v>0.34499999999999997</v>
      </c>
      <c r="BB69" s="366">
        <v>0.32500000000000001</v>
      </c>
      <c r="BC69" s="363">
        <v>6.5573770491803351</v>
      </c>
      <c r="BD69" s="445">
        <v>7.0175438596491215</v>
      </c>
      <c r="BE69" s="445">
        <v>7.5471698113207308</v>
      </c>
      <c r="BF69" s="445">
        <v>8.163265306122458</v>
      </c>
      <c r="BG69" s="445">
        <v>8.8888888888888786</v>
      </c>
      <c r="BH69" s="445">
        <v>5.882352941176471</v>
      </c>
      <c r="BI69" s="445">
        <v>4.9382716049382704</v>
      </c>
      <c r="BJ69" s="445">
        <v>6.578947368421062</v>
      </c>
      <c r="BK69" s="445">
        <v>4.1095890410958846</v>
      </c>
      <c r="BL69" s="445">
        <v>5.7971014492753659</v>
      </c>
      <c r="BM69" s="365">
        <v>6.153846153846132</v>
      </c>
      <c r="BN69" s="349">
        <v>6.512213952174065</v>
      </c>
      <c r="BO69" s="349">
        <v>1.314049209253598</v>
      </c>
    </row>
    <row r="70" spans="1:67">
      <c r="A70" s="20" t="s">
        <v>208</v>
      </c>
      <c r="B70" s="21" t="s">
        <v>209</v>
      </c>
      <c r="C70" s="28" t="s">
        <v>102</v>
      </c>
      <c r="D70" s="28" t="s">
        <v>610</v>
      </c>
      <c r="E70" s="101">
        <v>11</v>
      </c>
      <c r="F70" s="104">
        <v>217</v>
      </c>
      <c r="G70" s="39" t="s">
        <v>717</v>
      </c>
      <c r="H70" s="40" t="s">
        <v>717</v>
      </c>
      <c r="I70" s="124">
        <v>26.92</v>
      </c>
      <c r="J70" s="294">
        <v>1.7830609212481423</v>
      </c>
      <c r="K70" s="425">
        <v>0.11</v>
      </c>
      <c r="L70" s="385">
        <v>0.12</v>
      </c>
      <c r="M70" s="214">
        <v>9.0909090909090828</v>
      </c>
      <c r="N70" s="25">
        <v>40686</v>
      </c>
      <c r="O70" s="26">
        <v>40688</v>
      </c>
      <c r="P70" s="27">
        <v>40702</v>
      </c>
      <c r="Q70" s="27" t="s">
        <v>143</v>
      </c>
      <c r="R70" s="21"/>
      <c r="S70" s="211">
        <v>0.48</v>
      </c>
      <c r="T70" s="221">
        <v>14.371257485029941</v>
      </c>
      <c r="U70" s="332">
        <v>-42.592722798279006</v>
      </c>
      <c r="V70" s="47">
        <v>8.0598802395209628</v>
      </c>
      <c r="W70" s="333">
        <v>12</v>
      </c>
      <c r="X70" s="137">
        <v>3.34</v>
      </c>
      <c r="Y70" s="131">
        <v>0.8</v>
      </c>
      <c r="Z70" s="124">
        <v>0.82</v>
      </c>
      <c r="AA70" s="132">
        <v>0.92</v>
      </c>
      <c r="AB70" s="131">
        <v>3.65</v>
      </c>
      <c r="AC70" s="124">
        <v>3.98</v>
      </c>
      <c r="AD70" s="335">
        <v>9.0410958904109524</v>
      </c>
      <c r="AE70" s="335">
        <v>9.2191780821917799</v>
      </c>
      <c r="AF70" s="354">
        <v>1480</v>
      </c>
      <c r="AG70" s="124">
        <v>21.55</v>
      </c>
      <c r="AH70" s="124">
        <v>32.619999999999997</v>
      </c>
      <c r="AI70" s="355">
        <v>24.918793503480277</v>
      </c>
      <c r="AJ70" s="356">
        <v>-17.47394236664622</v>
      </c>
      <c r="AK70" s="357" t="s">
        <v>664</v>
      </c>
      <c r="AL70" s="339">
        <v>4.9999999999999822</v>
      </c>
      <c r="AM70" s="438">
        <v>6.2658569182611146</v>
      </c>
      <c r="AN70" s="438">
        <v>11.842691472014469</v>
      </c>
      <c r="AO70" s="335" t="s">
        <v>664</v>
      </c>
      <c r="AP70" s="358"/>
      <c r="AQ70" s="402">
        <v>0.42</v>
      </c>
      <c r="AR70" s="442">
        <v>0.4</v>
      </c>
      <c r="AS70" s="427">
        <v>0.39</v>
      </c>
      <c r="AT70" s="427">
        <v>0.35</v>
      </c>
      <c r="AU70" s="427">
        <v>0.30667</v>
      </c>
      <c r="AV70" s="427">
        <v>0.24</v>
      </c>
      <c r="AW70" s="427">
        <v>0.21332999999999999</v>
      </c>
      <c r="AX70" s="427">
        <v>0.15998000000000001</v>
      </c>
      <c r="AY70" s="427">
        <v>0.12887999999999999</v>
      </c>
      <c r="AZ70" s="427">
        <v>0.12444</v>
      </c>
      <c r="BA70" s="442">
        <v>0</v>
      </c>
      <c r="BB70" s="362">
        <v>0</v>
      </c>
      <c r="BC70" s="363">
        <v>4.9999999999999822</v>
      </c>
      <c r="BD70" s="445">
        <v>2.5641025641025776</v>
      </c>
      <c r="BE70" s="445">
        <v>11.428571428571427</v>
      </c>
      <c r="BF70" s="445">
        <v>14.129194247888613</v>
      </c>
      <c r="BG70" s="445">
        <v>27.779166666666661</v>
      </c>
      <c r="BH70" s="445">
        <v>12.501757839966253</v>
      </c>
      <c r="BI70" s="445">
        <v>33.3479184898112</v>
      </c>
      <c r="BJ70" s="445">
        <v>24.130974549968983</v>
      </c>
      <c r="BK70" s="445">
        <v>3.5679845708775249</v>
      </c>
      <c r="BL70" s="445">
        <v>0</v>
      </c>
      <c r="BM70" s="365">
        <v>0</v>
      </c>
      <c r="BN70" s="349">
        <v>12.222697305259381</v>
      </c>
      <c r="BO70" s="349">
        <v>11.092903289908062</v>
      </c>
    </row>
    <row r="71" spans="1:67">
      <c r="A71" s="29" t="s">
        <v>129</v>
      </c>
      <c r="B71" s="31" t="s">
        <v>130</v>
      </c>
      <c r="C71" s="36" t="s">
        <v>102</v>
      </c>
      <c r="D71" s="36" t="s">
        <v>610</v>
      </c>
      <c r="E71" s="102">
        <v>13</v>
      </c>
      <c r="F71" s="104">
        <v>191</v>
      </c>
      <c r="G71" s="41" t="s">
        <v>717</v>
      </c>
      <c r="H71" s="43" t="s">
        <v>717</v>
      </c>
      <c r="I71" s="173">
        <v>33.26</v>
      </c>
      <c r="J71" s="214">
        <v>2.5856885147324125</v>
      </c>
      <c r="K71" s="421">
        <v>0.8</v>
      </c>
      <c r="L71" s="406">
        <v>0.86</v>
      </c>
      <c r="M71" s="215">
        <v>7.4999999999999956</v>
      </c>
      <c r="N71" s="44">
        <v>40499</v>
      </c>
      <c r="O71" s="45">
        <v>40501</v>
      </c>
      <c r="P71" s="35">
        <v>40515</v>
      </c>
      <c r="Q71" s="35" t="s">
        <v>699</v>
      </c>
      <c r="R71" s="31" t="s">
        <v>625</v>
      </c>
      <c r="S71" s="171">
        <v>0.86</v>
      </c>
      <c r="T71" s="221">
        <v>26.299694189602441</v>
      </c>
      <c r="U71" s="332">
        <v>-39.863107798941201</v>
      </c>
      <c r="V71" s="47">
        <v>10.17125382262997</v>
      </c>
      <c r="W71" s="369">
        <v>12</v>
      </c>
      <c r="X71" s="137">
        <v>3.27</v>
      </c>
      <c r="Y71" s="131">
        <v>1.44</v>
      </c>
      <c r="Z71" s="353">
        <v>0.54</v>
      </c>
      <c r="AA71" s="132">
        <v>0.8</v>
      </c>
      <c r="AB71" s="131">
        <v>2.99</v>
      </c>
      <c r="AC71" s="353">
        <v>4.03</v>
      </c>
      <c r="AD71" s="335">
        <v>34.782608695652165</v>
      </c>
      <c r="AE71" s="335">
        <v>7.72482348569305</v>
      </c>
      <c r="AF71" s="354">
        <v>1500</v>
      </c>
      <c r="AG71" s="353">
        <v>33.11</v>
      </c>
      <c r="AH71" s="353">
        <v>48.87</v>
      </c>
      <c r="AI71" s="355">
        <v>0.45303533675626301</v>
      </c>
      <c r="AJ71" s="356">
        <v>-31.941886638019227</v>
      </c>
      <c r="AK71" s="374">
        <v>0.32405078647641999</v>
      </c>
      <c r="AL71" s="339">
        <v>7.4999999999999956</v>
      </c>
      <c r="AM71" s="438">
        <v>6.1016126736148655</v>
      </c>
      <c r="AN71" s="438">
        <v>6.5917731595733562</v>
      </c>
      <c r="AO71" s="335">
        <v>20.341790344807581</v>
      </c>
      <c r="AP71" s="375"/>
      <c r="AQ71" s="367">
        <v>0.86</v>
      </c>
      <c r="AR71" s="378">
        <v>0.8</v>
      </c>
      <c r="AS71" s="378">
        <v>0.75</v>
      </c>
      <c r="AT71" s="378">
        <v>0.72</v>
      </c>
      <c r="AU71" s="378">
        <v>0.65</v>
      </c>
      <c r="AV71" s="378">
        <v>0.625</v>
      </c>
      <c r="AW71" s="378">
        <v>0.5</v>
      </c>
      <c r="AX71" s="378">
        <v>0.35</v>
      </c>
      <c r="AY71" s="378">
        <v>0.2</v>
      </c>
      <c r="AZ71" s="378">
        <v>0.15</v>
      </c>
      <c r="BA71" s="378">
        <v>0.13500000000000001</v>
      </c>
      <c r="BB71" s="398">
        <v>0.06</v>
      </c>
      <c r="BC71" s="363">
        <v>7.4999999999999956</v>
      </c>
      <c r="BD71" s="445">
        <v>6.6666666666666652</v>
      </c>
      <c r="BE71" s="445">
        <v>4.1666666666666741</v>
      </c>
      <c r="BF71" s="445">
        <v>10.769230769230749</v>
      </c>
      <c r="BG71" s="445">
        <v>4.0000000000000044</v>
      </c>
      <c r="BH71" s="445">
        <v>25</v>
      </c>
      <c r="BI71" s="445">
        <v>42.857142857142847</v>
      </c>
      <c r="BJ71" s="445">
        <v>74.999999999999986</v>
      </c>
      <c r="BK71" s="445">
        <v>33.33333333333335</v>
      </c>
      <c r="BL71" s="445">
        <v>11.111111111111088</v>
      </c>
      <c r="BM71" s="365">
        <v>125</v>
      </c>
      <c r="BN71" s="349">
        <v>31.400377400377401</v>
      </c>
      <c r="BO71" s="349">
        <v>36.119138432643574</v>
      </c>
    </row>
    <row r="72" spans="1:67">
      <c r="A72" s="10" t="s">
        <v>486</v>
      </c>
      <c r="B72" s="11" t="s">
        <v>487</v>
      </c>
      <c r="C72" s="19" t="s">
        <v>71</v>
      </c>
      <c r="D72" s="19" t="s">
        <v>724</v>
      </c>
      <c r="E72" s="100">
        <v>12</v>
      </c>
      <c r="F72" s="104">
        <v>202</v>
      </c>
      <c r="G72" s="37" t="s">
        <v>660</v>
      </c>
      <c r="H72" s="38" t="s">
        <v>660</v>
      </c>
      <c r="I72" s="279">
        <v>50.5</v>
      </c>
      <c r="J72" s="213">
        <v>2.8910891089108905</v>
      </c>
      <c r="K72" s="418">
        <v>0.33</v>
      </c>
      <c r="L72" s="400">
        <v>0.36499999999999999</v>
      </c>
      <c r="M72" s="213">
        <v>10.6060606060606</v>
      </c>
      <c r="N72" s="16">
        <v>40520</v>
      </c>
      <c r="O72" s="17">
        <v>40522</v>
      </c>
      <c r="P72" s="18">
        <v>40541</v>
      </c>
      <c r="Q72" s="18" t="s">
        <v>451</v>
      </c>
      <c r="R72" s="11"/>
      <c r="S72" s="211">
        <v>1.46</v>
      </c>
      <c r="T72" s="222">
        <v>50.519031141868503</v>
      </c>
      <c r="U72" s="380">
        <v>39.339905917175429</v>
      </c>
      <c r="V72" s="46">
        <v>17.474048442906582</v>
      </c>
      <c r="W72" s="333">
        <v>12</v>
      </c>
      <c r="X72" s="145">
        <v>2.89</v>
      </c>
      <c r="Y72" s="146">
        <v>2.37</v>
      </c>
      <c r="Z72" s="147">
        <v>1.64</v>
      </c>
      <c r="AA72" s="148">
        <v>2.5</v>
      </c>
      <c r="AB72" s="146">
        <v>3.01</v>
      </c>
      <c r="AC72" s="147">
        <v>3.32</v>
      </c>
      <c r="AD72" s="334">
        <v>10.299003322259148</v>
      </c>
      <c r="AE72" s="381">
        <v>7.0790753746302757</v>
      </c>
      <c r="AF72" s="396">
        <v>1510</v>
      </c>
      <c r="AG72" s="147">
        <v>44.55</v>
      </c>
      <c r="AH72" s="147">
        <v>58.03</v>
      </c>
      <c r="AI72" s="336">
        <v>13.3557800224467</v>
      </c>
      <c r="AJ72" s="337">
        <v>-12.976046872307434</v>
      </c>
      <c r="AK72" s="357">
        <v>1.5320590497640281</v>
      </c>
      <c r="AL72" s="382">
        <v>13.865546218487397</v>
      </c>
      <c r="AM72" s="383">
        <v>11.40492908128363</v>
      </c>
      <c r="AN72" s="383">
        <v>9.775158768377711</v>
      </c>
      <c r="AO72" s="334">
        <v>6.3804060097313542</v>
      </c>
      <c r="AP72" s="358"/>
      <c r="AQ72" s="402">
        <v>1.355</v>
      </c>
      <c r="AR72" s="427">
        <v>1.19</v>
      </c>
      <c r="AS72" s="428">
        <v>1.08</v>
      </c>
      <c r="AT72" s="428">
        <v>0.98</v>
      </c>
      <c r="AU72" s="428">
        <v>0.9</v>
      </c>
      <c r="AV72" s="428">
        <v>0.85</v>
      </c>
      <c r="AW72" s="428">
        <v>0.81</v>
      </c>
      <c r="AX72" s="428">
        <v>0.77</v>
      </c>
      <c r="AY72" s="428">
        <v>0.75</v>
      </c>
      <c r="AZ72" s="428">
        <v>0.74</v>
      </c>
      <c r="BA72" s="428">
        <v>0.73</v>
      </c>
      <c r="BB72" s="366">
        <v>0.72</v>
      </c>
      <c r="BC72" s="346">
        <v>13.865546218487397</v>
      </c>
      <c r="BD72" s="347">
        <v>10.18518518518516</v>
      </c>
      <c r="BE72" s="347">
        <v>10.204081632653068</v>
      </c>
      <c r="BF72" s="347">
        <v>8.8888888888888786</v>
      </c>
      <c r="BG72" s="347">
        <v>5.882352941176471</v>
      </c>
      <c r="BH72" s="347">
        <v>4.9382716049382704</v>
      </c>
      <c r="BI72" s="347">
        <v>5.1948051948051965</v>
      </c>
      <c r="BJ72" s="347">
        <v>2.6666666666666621</v>
      </c>
      <c r="BK72" s="347">
        <v>1.35135135135136</v>
      </c>
      <c r="BL72" s="347">
        <v>1.3698630136986358</v>
      </c>
      <c r="BM72" s="348">
        <v>1.3888888888888842</v>
      </c>
      <c r="BN72" s="350">
        <v>5.9941728715218172</v>
      </c>
      <c r="BO72" s="350">
        <v>4.0744570912898883</v>
      </c>
    </row>
    <row r="73" spans="1:67">
      <c r="A73" s="77" t="s">
        <v>279</v>
      </c>
      <c r="B73" s="21" t="s">
        <v>280</v>
      </c>
      <c r="C73" s="28" t="s">
        <v>151</v>
      </c>
      <c r="D73" s="28" t="s">
        <v>769</v>
      </c>
      <c r="E73" s="101">
        <v>25</v>
      </c>
      <c r="F73" s="104">
        <v>96</v>
      </c>
      <c r="G73" s="39" t="s">
        <v>660</v>
      </c>
      <c r="H73" s="40" t="s">
        <v>660</v>
      </c>
      <c r="I73" s="124">
        <v>29.6</v>
      </c>
      <c r="J73" s="214">
        <f>(S73/I73)*100</f>
        <v>2.432432432432432</v>
      </c>
      <c r="K73" s="170">
        <v>0.17499999999999999</v>
      </c>
      <c r="L73" s="97">
        <v>0.18</v>
      </c>
      <c r="M73" s="89">
        <f>((L73/K73)-1)*100</f>
        <v>2.8571428571428692</v>
      </c>
      <c r="N73" s="25">
        <v>40457</v>
      </c>
      <c r="O73" s="26">
        <v>40459</v>
      </c>
      <c r="P73" s="27">
        <v>40480</v>
      </c>
      <c r="Q73" s="27" t="s">
        <v>6</v>
      </c>
      <c r="R73" s="21"/>
      <c r="S73" s="211">
        <f>L73*4</f>
        <v>0.72</v>
      </c>
      <c r="T73" s="221">
        <f>S73/X73*100</f>
        <v>37.894736842105267</v>
      </c>
      <c r="U73" s="332">
        <f>(I73/SQRT(22.5*X73*(I73/AA73))-1)*100</f>
        <v>-1.8963431600018454</v>
      </c>
      <c r="V73" s="47">
        <f>I73/X73</f>
        <v>15.578947368421055</v>
      </c>
      <c r="W73" s="333">
        <v>7</v>
      </c>
      <c r="X73" s="137">
        <v>1.9</v>
      </c>
      <c r="Y73" s="131">
        <v>1.28</v>
      </c>
      <c r="Z73" s="353">
        <v>1.19</v>
      </c>
      <c r="AA73" s="132">
        <v>1.39</v>
      </c>
      <c r="AB73" s="131">
        <v>2.19</v>
      </c>
      <c r="AC73" s="353">
        <v>2.5099999999999998</v>
      </c>
      <c r="AD73" s="335">
        <f>(AC73/AB73-1)*100</f>
        <v>14.611872146118721</v>
      </c>
      <c r="AE73" s="386">
        <f>(I73/AB73)/Y73</f>
        <v>10.559360730593607</v>
      </c>
      <c r="AF73" s="354">
        <v>1560</v>
      </c>
      <c r="AG73" s="353">
        <v>24.88</v>
      </c>
      <c r="AH73" s="353">
        <v>38.729999999999997</v>
      </c>
      <c r="AI73" s="355">
        <f>((I73-AG73)/AG73)*100</f>
        <v>18.971061093247599</v>
      </c>
      <c r="AJ73" s="356">
        <f>((I73-AH73)/AH73)*100</f>
        <v>-23.573457268267482</v>
      </c>
      <c r="AK73" s="357">
        <f>AN73/AO73</f>
        <v>1.2033650601987647</v>
      </c>
      <c r="AL73" s="339">
        <f>((AQ73/AR73)^(1/1)-1)*100</f>
        <v>2.9197080291970767</v>
      </c>
      <c r="AM73" s="437">
        <f>((AQ73/AT73)^(1/3)-1)*100</f>
        <v>7.3424294788273059</v>
      </c>
      <c r="AN73" s="437">
        <f>((AQ73/AV73)^(1/5)-1)*100</f>
        <v>8.9146391819317152</v>
      </c>
      <c r="AO73" s="335">
        <f>((AQ73/BA73)^(1/10)-1)*100</f>
        <v>7.4080920884135093</v>
      </c>
      <c r="AP73" s="358"/>
      <c r="AQ73" s="402">
        <v>0.70499999999999996</v>
      </c>
      <c r="AR73" s="427">
        <v>0.68500000000000005</v>
      </c>
      <c r="AS73" s="427">
        <v>0.62</v>
      </c>
      <c r="AT73" s="427">
        <v>0.56999999999999995</v>
      </c>
      <c r="AU73" s="427">
        <v>0.53</v>
      </c>
      <c r="AV73" s="427">
        <v>0.46</v>
      </c>
      <c r="AW73" s="427">
        <v>0.42499999999999999</v>
      </c>
      <c r="AX73" s="427">
        <v>0.40500000000000003</v>
      </c>
      <c r="AY73" s="427">
        <v>0.38500000000000001</v>
      </c>
      <c r="AZ73" s="427">
        <v>0.36499999999999999</v>
      </c>
      <c r="BA73" s="427">
        <v>0.34499999999999997</v>
      </c>
      <c r="BB73" s="366">
        <v>0.32500000000000001</v>
      </c>
      <c r="BC73" s="363">
        <f t="shared" ref="BC73:BM75" si="12">((AQ73/AR73)-1)*100</f>
        <v>2.9197080291970767</v>
      </c>
      <c r="BD73" s="445">
        <f t="shared" si="12"/>
        <v>10.483870967741948</v>
      </c>
      <c r="BE73" s="445">
        <f t="shared" si="12"/>
        <v>8.7719298245614077</v>
      </c>
      <c r="BF73" s="445">
        <f t="shared" si="12"/>
        <v>7.5471698113207308</v>
      </c>
      <c r="BG73" s="445">
        <f t="shared" si="12"/>
        <v>15.217391304347828</v>
      </c>
      <c r="BH73" s="445">
        <f t="shared" si="12"/>
        <v>8.235294117647074</v>
      </c>
      <c r="BI73" s="445">
        <f t="shared" si="12"/>
        <v>4.9382716049382713</v>
      </c>
      <c r="BJ73" s="445">
        <f t="shared" si="12"/>
        <v>5.1948051948051965</v>
      </c>
      <c r="BK73" s="445">
        <f t="shared" si="12"/>
        <v>5.4794520547945202</v>
      </c>
      <c r="BL73" s="445">
        <f t="shared" si="12"/>
        <v>5.7971014492753659</v>
      </c>
      <c r="BM73" s="365">
        <f t="shared" si="12"/>
        <v>6.153846153846132</v>
      </c>
      <c r="BN73" s="349">
        <f>AVERAGE(BC73:BM73)</f>
        <v>7.3398945920432315</v>
      </c>
      <c r="BO73" s="349">
        <f>SQRT(AVERAGE((BC73-$BN73)^2,(BD73-$BN73)^2,(BE73-$BN73)^2,(BF73-$BN73)^2,(BG73-$BN73)^2,(BH73-$BN73)^2,(BI73-$BN73)^2,(BJ73-$BN73)^2,(BK73-$BN73)^2,(BL73-$BN73)^2,(BM73-$BN73)^2))</f>
        <v>3.1907592270592091</v>
      </c>
    </row>
    <row r="74" spans="1:67">
      <c r="A74" s="20" t="s">
        <v>296</v>
      </c>
      <c r="B74" s="21" t="s">
        <v>297</v>
      </c>
      <c r="C74" s="28" t="s">
        <v>99</v>
      </c>
      <c r="D74" s="28" t="s">
        <v>219</v>
      </c>
      <c r="E74" s="101">
        <v>46</v>
      </c>
      <c r="F74" s="104">
        <v>21</v>
      </c>
      <c r="G74" s="59" t="s">
        <v>717</v>
      </c>
      <c r="H74" s="51" t="s">
        <v>717</v>
      </c>
      <c r="I74" s="353">
        <v>28.05</v>
      </c>
      <c r="J74" s="294">
        <f>(S74/I74)*100</f>
        <v>1.1408199643493762</v>
      </c>
      <c r="K74" s="448">
        <v>7.7670000000000003E-2</v>
      </c>
      <c r="L74" s="402">
        <v>0.08</v>
      </c>
      <c r="M74" s="24">
        <f>((L74/K74)-1)*100</f>
        <v>2.9998712501609459</v>
      </c>
      <c r="N74" s="352">
        <v>40606</v>
      </c>
      <c r="O74" s="26">
        <v>40610</v>
      </c>
      <c r="P74" s="27">
        <v>40641</v>
      </c>
      <c r="Q74" s="175" t="s">
        <v>12</v>
      </c>
      <c r="R74" s="180" t="s">
        <v>215</v>
      </c>
      <c r="S74" s="211">
        <f>L74*4</f>
        <v>0.32</v>
      </c>
      <c r="T74" s="221">
        <f>S74/X74*100</f>
        <v>35.555555555555557</v>
      </c>
      <c r="U74" s="332">
        <f>(I74/SQRT(22.5*X74*(I74/AA74))-1)*100</f>
        <v>84.220077725086867</v>
      </c>
      <c r="V74" s="47">
        <f>I74/X74</f>
        <v>31.166666666666668</v>
      </c>
      <c r="W74" s="333">
        <v>12</v>
      </c>
      <c r="X74" s="137">
        <v>0.9</v>
      </c>
      <c r="Y74" s="131">
        <v>3.61</v>
      </c>
      <c r="Z74" s="124">
        <v>3.15</v>
      </c>
      <c r="AA74" s="132">
        <v>2.4500000000000002</v>
      </c>
      <c r="AB74" s="131">
        <v>0.89</v>
      </c>
      <c r="AC74" s="124">
        <v>0.95</v>
      </c>
      <c r="AD74" s="335">
        <f>(AC74/AB74-1)*100</f>
        <v>6.7415730337078594</v>
      </c>
      <c r="AE74" s="386">
        <f>(I74/AB74)/Y74</f>
        <v>8.7304304522394105</v>
      </c>
      <c r="AF74" s="354">
        <v>1630</v>
      </c>
      <c r="AG74" s="124">
        <v>23.52</v>
      </c>
      <c r="AH74" s="124">
        <v>29.98</v>
      </c>
      <c r="AI74" s="355">
        <f>((I74-AG74)/AG74)*100</f>
        <v>19.260204081632658</v>
      </c>
      <c r="AJ74" s="356">
        <f>((I74-AH74)/AH74)*100</f>
        <v>-6.4376250833889248</v>
      </c>
      <c r="AK74" s="357">
        <f>AN74/AO74</f>
        <v>1</v>
      </c>
      <c r="AL74" s="339">
        <f>((AQ74/AR74)^(1/1)-1)*100</f>
        <v>3.0000000000000027</v>
      </c>
      <c r="AM74" s="437">
        <f>((AQ74/AT74)^(1/3)-1)*100</f>
        <v>3.0000000000000471</v>
      </c>
      <c r="AN74" s="437">
        <f>((AQ74/AV74)^(1/5)-1)*100</f>
        <v>3.0000000000000249</v>
      </c>
      <c r="AO74" s="335">
        <f>((AQ74/BA74)^(1/10)-1)*100</f>
        <v>3.0000000000000249</v>
      </c>
      <c r="AP74" s="358"/>
      <c r="AQ74" s="402">
        <v>0.31067961165048541</v>
      </c>
      <c r="AR74" s="427">
        <v>0.30163069092280137</v>
      </c>
      <c r="AS74" s="428">
        <v>0.29284533099301063</v>
      </c>
      <c r="AT74" s="428">
        <v>0.28431585533302001</v>
      </c>
      <c r="AU74" s="428">
        <v>0.27603481100293242</v>
      </c>
      <c r="AV74" s="428">
        <v>0.26799496213876894</v>
      </c>
      <c r="AW74" s="428">
        <v>0.2601892836298727</v>
      </c>
      <c r="AX74" s="428">
        <v>0.25261095498045905</v>
      </c>
      <c r="AY74" s="428">
        <v>0.2452533543499604</v>
      </c>
      <c r="AZ74" s="428">
        <v>0.23811005276695163</v>
      </c>
      <c r="BA74" s="428">
        <v>0.23117480851160335</v>
      </c>
      <c r="BB74" s="366">
        <v>0.22444156166175039</v>
      </c>
      <c r="BC74" s="363">
        <f t="shared" si="12"/>
        <v>3.0000000000000027</v>
      </c>
      <c r="BD74" s="364">
        <f t="shared" si="12"/>
        <v>3.0000000000001359</v>
      </c>
      <c r="BE74" s="364">
        <f t="shared" si="12"/>
        <v>3.0000000000000027</v>
      </c>
      <c r="BF74" s="364">
        <f t="shared" si="12"/>
        <v>2.9999999999998694</v>
      </c>
      <c r="BG74" s="364">
        <f t="shared" si="12"/>
        <v>3.0000000000001581</v>
      </c>
      <c r="BH74" s="364">
        <f t="shared" si="12"/>
        <v>3.0000000000000249</v>
      </c>
      <c r="BI74" s="364">
        <f t="shared" si="12"/>
        <v>2.9999999999999583</v>
      </c>
      <c r="BJ74" s="364">
        <f t="shared" si="12"/>
        <v>2.9999999999999361</v>
      </c>
      <c r="BK74" s="364">
        <f t="shared" si="12"/>
        <v>3.0000000000000915</v>
      </c>
      <c r="BL74" s="364">
        <f t="shared" si="12"/>
        <v>3.0000000000000693</v>
      </c>
      <c r="BM74" s="365">
        <f t="shared" si="12"/>
        <v>3.0000000000002025</v>
      </c>
      <c r="BN74" s="349">
        <f>AVERAGE(BC74:BM74)</f>
        <v>3.0000000000000413</v>
      </c>
      <c r="BO74" s="349">
        <f>SQRT(AVERAGE((BC74-$BN74)^2,(BD74-$BN74)^2,(BE74-$BN74)^2,(BF74-$BN74)^2,(BG74-$BN74)^2,(BH74-$BN74)^2,(BI74-$BN74)^2,(BJ74-$BN74)^2,(BK74-$BN74)^2,(BL74-$BN74)^2,(BM74-$BN74)^2))</f>
        <v>9.6597778756508794E-14</v>
      </c>
    </row>
    <row r="75" spans="1:67">
      <c r="A75" s="20" t="s">
        <v>791</v>
      </c>
      <c r="B75" s="21" t="s">
        <v>792</v>
      </c>
      <c r="C75" s="28" t="s">
        <v>99</v>
      </c>
      <c r="D75" s="28" t="s">
        <v>222</v>
      </c>
      <c r="E75" s="101">
        <v>48</v>
      </c>
      <c r="F75" s="104">
        <v>15</v>
      </c>
      <c r="G75" s="39" t="s">
        <v>660</v>
      </c>
      <c r="H75" s="40" t="s">
        <v>660</v>
      </c>
      <c r="I75" s="353">
        <v>60.13</v>
      </c>
      <c r="J75" s="214">
        <f>(S75/I75)*100</f>
        <v>2.195243638782638</v>
      </c>
      <c r="K75" s="366">
        <v>0.3</v>
      </c>
      <c r="L75" s="402">
        <v>0.33</v>
      </c>
      <c r="M75" s="24">
        <f>((L75/K75)-1)*100</f>
        <v>10.000000000000009</v>
      </c>
      <c r="N75" s="352">
        <v>40520</v>
      </c>
      <c r="O75" s="26">
        <v>40522</v>
      </c>
      <c r="P75" s="27">
        <v>40543</v>
      </c>
      <c r="Q75" s="27" t="s">
        <v>10</v>
      </c>
      <c r="R75" s="21"/>
      <c r="S75" s="211">
        <f>L75*4</f>
        <v>1.32</v>
      </c>
      <c r="T75" s="221">
        <f>S75/X75*100</f>
        <v>36.97478991596639</v>
      </c>
      <c r="U75" s="332">
        <f>(I75/SQRT(22.5*X75*(I75/AA75))-1)*100</f>
        <v>57.648294470493198</v>
      </c>
      <c r="V75" s="47">
        <f>I75/X75</f>
        <v>16.843137254901961</v>
      </c>
      <c r="W75" s="333">
        <v>6</v>
      </c>
      <c r="X75" s="137">
        <v>3.57</v>
      </c>
      <c r="Y75" s="131">
        <v>1.68</v>
      </c>
      <c r="Z75" s="124">
        <v>1.53</v>
      </c>
      <c r="AA75" s="132">
        <v>3.32</v>
      </c>
      <c r="AB75" s="131">
        <v>3.59</v>
      </c>
      <c r="AC75" s="124">
        <v>3.96</v>
      </c>
      <c r="AD75" s="335">
        <f>(AC75/AB75-1)*100</f>
        <v>10.30640668523677</v>
      </c>
      <c r="AE75" s="386">
        <f>(I75/AB75)/Y75</f>
        <v>9.9698235840297134</v>
      </c>
      <c r="AF75" s="354">
        <v>1650</v>
      </c>
      <c r="AG75" s="124">
        <v>43.28</v>
      </c>
      <c r="AH75" s="124">
        <v>64.72</v>
      </c>
      <c r="AI75" s="355">
        <f>((I75-AG75)/AG75)*100</f>
        <v>38.932532347504619</v>
      </c>
      <c r="AJ75" s="356">
        <f>((I75-AH75)/AH75)*100</f>
        <v>-7.0920889987638995</v>
      </c>
      <c r="AK75" s="357">
        <f>AN75/AO75</f>
        <v>0.61040444900119784</v>
      </c>
      <c r="AL75" s="339">
        <f>((AQ75/AR75)^(1/1)-1)*100</f>
        <v>6.4935064935064846</v>
      </c>
      <c r="AM75" s="437">
        <f>((AQ75/AT75)^(1/3)-1)*100</f>
        <v>4.1101018073990359</v>
      </c>
      <c r="AN75" s="437">
        <f>((AQ75/AV75)^(1/5)-1)*100</f>
        <v>4.0199755916470847</v>
      </c>
      <c r="AO75" s="335">
        <f>((AQ75/BA75)^(1/10)-1)*100</f>
        <v>6.5857573584611862</v>
      </c>
      <c r="AP75" s="358"/>
      <c r="AQ75" s="402">
        <v>1.23</v>
      </c>
      <c r="AR75" s="427">
        <v>1.155</v>
      </c>
      <c r="AS75" s="428">
        <v>1.125</v>
      </c>
      <c r="AT75" s="428">
        <v>1.0900000000000001</v>
      </c>
      <c r="AU75" s="428">
        <v>1.05</v>
      </c>
      <c r="AV75" s="428">
        <v>1.01</v>
      </c>
      <c r="AW75" s="428">
        <v>0.94</v>
      </c>
      <c r="AX75" s="428">
        <v>0.83</v>
      </c>
      <c r="AY75" s="428">
        <v>0.76</v>
      </c>
      <c r="AZ75" s="428">
        <v>0.69</v>
      </c>
      <c r="BA75" s="428">
        <v>0.65</v>
      </c>
      <c r="BB75" s="366">
        <v>0.61</v>
      </c>
      <c r="BC75" s="363">
        <f t="shared" si="12"/>
        <v>6.4935064935064846</v>
      </c>
      <c r="BD75" s="364">
        <f t="shared" si="12"/>
        <v>2.6666666666666616</v>
      </c>
      <c r="BE75" s="364">
        <f t="shared" si="12"/>
        <v>3.2110091743119185</v>
      </c>
      <c r="BF75" s="364">
        <f t="shared" si="12"/>
        <v>3.8095238095238182</v>
      </c>
      <c r="BG75" s="364">
        <f t="shared" si="12"/>
        <v>3.9603960396039639</v>
      </c>
      <c r="BH75" s="364">
        <f t="shared" si="12"/>
        <v>7.4468085106383031</v>
      </c>
      <c r="BI75" s="364">
        <f t="shared" si="12"/>
        <v>13.25301204819278</v>
      </c>
      <c r="BJ75" s="364">
        <f t="shared" si="12"/>
        <v>9.210526315789469</v>
      </c>
      <c r="BK75" s="364">
        <f t="shared" si="12"/>
        <v>10.144927536231885</v>
      </c>
      <c r="BL75" s="364">
        <f t="shared" si="12"/>
        <v>6.153846153846132</v>
      </c>
      <c r="BM75" s="365">
        <f t="shared" si="12"/>
        <v>6.5573770491803351</v>
      </c>
      <c r="BN75" s="349">
        <f>AVERAGE(BC75:BM75)</f>
        <v>6.6279636179537951</v>
      </c>
      <c r="BO75" s="349">
        <f>SQRT(AVERAGE((BC75-$BN75)^2,(BD75-$BN75)^2,(BE75-$BN75)^2,(BF75-$BN75)^2,(BG75-$BN75)^2,(BH75-$BN75)^2,(BI75-$BN75)^2,(BJ75-$BN75)^2,(BK75-$BN75)^2,(BL75-$BN75)^2,(BM75-$BN75)^2))</f>
        <v>3.1082771967294942</v>
      </c>
    </row>
    <row r="76" spans="1:67">
      <c r="A76" s="29" t="s">
        <v>34</v>
      </c>
      <c r="B76" s="31" t="s">
        <v>35</v>
      </c>
      <c r="C76" s="28" t="s">
        <v>102</v>
      </c>
      <c r="D76" s="36" t="s">
        <v>613</v>
      </c>
      <c r="E76" s="102">
        <v>20</v>
      </c>
      <c r="F76" s="104">
        <v>117</v>
      </c>
      <c r="G76" s="41" t="s">
        <v>660</v>
      </c>
      <c r="H76" s="43" t="s">
        <v>660</v>
      </c>
      <c r="I76" s="125">
        <v>41.5</v>
      </c>
      <c r="J76" s="295">
        <v>1.8795180722891569</v>
      </c>
      <c r="K76" s="421">
        <v>0.185</v>
      </c>
      <c r="L76" s="406">
        <v>0.19500000000000001</v>
      </c>
      <c r="M76" s="215">
        <v>5.4054054054054168</v>
      </c>
      <c r="N76" s="44">
        <v>40520</v>
      </c>
      <c r="O76" s="45">
        <v>40522</v>
      </c>
      <c r="P76" s="35">
        <v>40542</v>
      </c>
      <c r="Q76" s="35" t="s">
        <v>11</v>
      </c>
      <c r="R76" s="31"/>
      <c r="S76" s="171">
        <v>0.78</v>
      </c>
      <c r="T76" s="287">
        <v>32.911392405063282</v>
      </c>
      <c r="U76" s="388">
        <v>9.8308805208574999</v>
      </c>
      <c r="V76" s="48">
        <v>17.510548523206751</v>
      </c>
      <c r="W76" s="369">
        <v>12</v>
      </c>
      <c r="X76" s="138">
        <v>2.37</v>
      </c>
      <c r="Y76" s="133">
        <v>2.74</v>
      </c>
      <c r="Z76" s="125">
        <v>2.5099999999999998</v>
      </c>
      <c r="AA76" s="134">
        <v>1.55</v>
      </c>
      <c r="AB76" s="133">
        <v>2.61</v>
      </c>
      <c r="AC76" s="125">
        <v>2.82</v>
      </c>
      <c r="AD76" s="370">
        <v>8.045977011494255</v>
      </c>
      <c r="AE76" s="389">
        <v>5.8030595407892145</v>
      </c>
      <c r="AF76" s="371">
        <v>1680</v>
      </c>
      <c r="AG76" s="125">
        <v>31.77</v>
      </c>
      <c r="AH76" s="125">
        <v>45.81</v>
      </c>
      <c r="AI76" s="372">
        <v>30.6263770853006</v>
      </c>
      <c r="AJ76" s="373">
        <v>-9.4084261078367213</v>
      </c>
      <c r="AK76" s="357">
        <v>1.5421503090359721</v>
      </c>
      <c r="AL76" s="390">
        <v>5.7142857142857153</v>
      </c>
      <c r="AM76" s="391">
        <v>10.396764017603722</v>
      </c>
      <c r="AN76" s="391">
        <v>10.95728171731842</v>
      </c>
      <c r="AO76" s="370">
        <v>7.1051969792542682</v>
      </c>
      <c r="AP76" s="358"/>
      <c r="AQ76" s="402">
        <v>0.74</v>
      </c>
      <c r="AR76" s="427">
        <v>0.7</v>
      </c>
      <c r="AS76" s="428">
        <v>0.63</v>
      </c>
      <c r="AT76" s="428">
        <v>0.55000000000000004</v>
      </c>
      <c r="AU76" s="428">
        <v>0.51</v>
      </c>
      <c r="AV76" s="428">
        <v>0.44</v>
      </c>
      <c r="AW76" s="428">
        <v>0.42</v>
      </c>
      <c r="AX76" s="428">
        <v>0.4</v>
      </c>
      <c r="AY76" s="428">
        <v>0.39529999999999998</v>
      </c>
      <c r="AZ76" s="444">
        <v>0.38119999999999998</v>
      </c>
      <c r="BA76" s="428">
        <v>0.3725</v>
      </c>
      <c r="BB76" s="362">
        <v>0.34639999999999999</v>
      </c>
      <c r="BC76" s="392">
        <v>5.7142857142857153</v>
      </c>
      <c r="BD76" s="393">
        <v>11.111111111111088</v>
      </c>
      <c r="BE76" s="393">
        <v>14.545454545454531</v>
      </c>
      <c r="BF76" s="393">
        <v>7.8431372549019764</v>
      </c>
      <c r="BG76" s="393">
        <v>15.909090909090921</v>
      </c>
      <c r="BH76" s="393">
        <v>4.7619047619047672</v>
      </c>
      <c r="BI76" s="393">
        <v>4.9999999999999822</v>
      </c>
      <c r="BJ76" s="393">
        <v>1.188970402226164</v>
      </c>
      <c r="BK76" s="393">
        <v>3.6988457502623366</v>
      </c>
      <c r="BL76" s="393">
        <v>2.3355704697986641</v>
      </c>
      <c r="BM76" s="394">
        <v>7.5346420323325596</v>
      </c>
      <c r="BN76" s="395">
        <v>7.2402739046698832</v>
      </c>
      <c r="BO76" s="395">
        <v>4.579136618815455</v>
      </c>
    </row>
    <row r="77" spans="1:67">
      <c r="A77" s="10" t="s">
        <v>206</v>
      </c>
      <c r="B77" s="11" t="s">
        <v>207</v>
      </c>
      <c r="C77" s="19" t="s">
        <v>99</v>
      </c>
      <c r="D77" s="306" t="s">
        <v>721</v>
      </c>
      <c r="E77" s="100">
        <v>12</v>
      </c>
      <c r="F77" s="104">
        <v>209</v>
      </c>
      <c r="G77" s="37" t="s">
        <v>660</v>
      </c>
      <c r="H77" s="38" t="s">
        <v>660</v>
      </c>
      <c r="I77" s="279">
        <v>45</v>
      </c>
      <c r="J77" s="294">
        <v>1.333333333333333</v>
      </c>
      <c r="K77" s="418">
        <v>0.13500000000000001</v>
      </c>
      <c r="L77" s="400">
        <v>0.15</v>
      </c>
      <c r="M77" s="213">
        <v>11.111111111111088</v>
      </c>
      <c r="N77" s="16">
        <v>40752</v>
      </c>
      <c r="O77" s="17">
        <v>40756</v>
      </c>
      <c r="P77" s="18">
        <v>40770</v>
      </c>
      <c r="Q77" s="18" t="s">
        <v>18</v>
      </c>
      <c r="R77" s="11"/>
      <c r="S77" s="211">
        <v>0.6</v>
      </c>
      <c r="T77" s="221">
        <v>27.027027027027021</v>
      </c>
      <c r="U77" s="332">
        <v>94.75093819524443</v>
      </c>
      <c r="V77" s="47">
        <v>20.270270270270267</v>
      </c>
      <c r="W77" s="333">
        <v>12</v>
      </c>
      <c r="X77" s="137">
        <v>2.2200000000000002</v>
      </c>
      <c r="Y77" s="131">
        <v>1.4</v>
      </c>
      <c r="Z77" s="124">
        <v>0.33</v>
      </c>
      <c r="AA77" s="132">
        <v>4.21</v>
      </c>
      <c r="AB77" s="131">
        <v>3.07</v>
      </c>
      <c r="AC77" s="124">
        <v>3.61</v>
      </c>
      <c r="AD77" s="335">
        <v>17.589576547231275</v>
      </c>
      <c r="AE77" s="335">
        <v>10.469986040018613</v>
      </c>
      <c r="AF77" s="354">
        <v>1710</v>
      </c>
      <c r="AG77" s="124">
        <v>35.39</v>
      </c>
      <c r="AH77" s="124">
        <v>47.43</v>
      </c>
      <c r="AI77" s="355">
        <v>27.154563435998874</v>
      </c>
      <c r="AJ77" s="356">
        <v>-5.1233396584440216</v>
      </c>
      <c r="AK77" s="338">
        <v>0.98807661118630496</v>
      </c>
      <c r="AL77" s="339">
        <v>26.5625</v>
      </c>
      <c r="AM77" s="438">
        <v>20.756095555469308</v>
      </c>
      <c r="AN77" s="438">
        <v>18.960072547474446</v>
      </c>
      <c r="AO77" s="335">
        <v>19.18886889217082</v>
      </c>
      <c r="AP77" s="341"/>
      <c r="AQ77" s="409">
        <v>0.40500000000000003</v>
      </c>
      <c r="AR77" s="343">
        <v>0.32</v>
      </c>
      <c r="AS77" s="343">
        <v>0.28000000000000003</v>
      </c>
      <c r="AT77" s="343">
        <v>0.23</v>
      </c>
      <c r="AU77" s="343">
        <v>0.19</v>
      </c>
      <c r="AV77" s="343">
        <v>0.17</v>
      </c>
      <c r="AW77" s="343">
        <v>0.15</v>
      </c>
      <c r="AX77" s="343">
        <v>0.12</v>
      </c>
      <c r="AY77" s="343">
        <v>0.1</v>
      </c>
      <c r="AZ77" s="343">
        <v>0.08</v>
      </c>
      <c r="BA77" s="343">
        <v>7.0000000000000007E-2</v>
      </c>
      <c r="BB77" s="345">
        <v>0.06</v>
      </c>
      <c r="BC77" s="363">
        <v>26.5625</v>
      </c>
      <c r="BD77" s="445">
        <v>14.285714285714281</v>
      </c>
      <c r="BE77" s="445">
        <v>21.73913043478262</v>
      </c>
      <c r="BF77" s="445">
        <v>21.052631578947363</v>
      </c>
      <c r="BG77" s="445">
        <v>11.76470588235294</v>
      </c>
      <c r="BH77" s="445">
        <v>13.33333333333335</v>
      </c>
      <c r="BI77" s="445">
        <v>25</v>
      </c>
      <c r="BJ77" s="445">
        <v>2</v>
      </c>
      <c r="BK77" s="445">
        <v>25</v>
      </c>
      <c r="BL77" s="445">
        <v>14.285714285714281</v>
      </c>
      <c r="BM77" s="365">
        <v>16.666666666666671</v>
      </c>
      <c r="BN77" s="349">
        <v>19.062763315228317</v>
      </c>
      <c r="BO77" s="349">
        <v>5.0110625141940774</v>
      </c>
    </row>
    <row r="78" spans="1:67">
      <c r="A78" s="20" t="s">
        <v>334</v>
      </c>
      <c r="B78" s="21" t="s">
        <v>335</v>
      </c>
      <c r="C78" s="19" t="s">
        <v>71</v>
      </c>
      <c r="D78" s="28" t="s">
        <v>724</v>
      </c>
      <c r="E78" s="101">
        <v>16</v>
      </c>
      <c r="F78" s="104">
        <v>163</v>
      </c>
      <c r="G78" s="39" t="s">
        <v>660</v>
      </c>
      <c r="H78" s="40" t="s">
        <v>660</v>
      </c>
      <c r="I78" s="124">
        <v>43.61</v>
      </c>
      <c r="J78" s="214">
        <v>3.301994955285485</v>
      </c>
      <c r="K78" s="425">
        <v>0.34</v>
      </c>
      <c r="L78" s="385">
        <v>0.36</v>
      </c>
      <c r="M78" s="214">
        <v>5.8823529411764497</v>
      </c>
      <c r="N78" s="25">
        <v>40525</v>
      </c>
      <c r="O78" s="26">
        <v>40527</v>
      </c>
      <c r="P78" s="27">
        <v>40546</v>
      </c>
      <c r="Q78" s="27" t="s">
        <v>11</v>
      </c>
      <c r="R78" s="21"/>
      <c r="S78" s="211">
        <v>1.44</v>
      </c>
      <c r="T78" s="221">
        <v>75</v>
      </c>
      <c r="U78" s="332">
        <v>52.706372202050282</v>
      </c>
      <c r="V78" s="47">
        <v>22.713541666666671</v>
      </c>
      <c r="W78" s="333">
        <v>9</v>
      </c>
      <c r="X78" s="137">
        <v>1.92</v>
      </c>
      <c r="Y78" s="131">
        <v>6</v>
      </c>
      <c r="Z78" s="353">
        <v>0.65</v>
      </c>
      <c r="AA78" s="132">
        <v>2.31</v>
      </c>
      <c r="AB78" s="131">
        <v>2.59</v>
      </c>
      <c r="AC78" s="353">
        <v>2.81</v>
      </c>
      <c r="AD78" s="335">
        <v>8.4942084942085003</v>
      </c>
      <c r="AE78" s="335">
        <v>2.8063063063063063</v>
      </c>
      <c r="AF78" s="354">
        <v>1800</v>
      </c>
      <c r="AG78" s="353">
        <v>36.090000000000003</v>
      </c>
      <c r="AH78" s="353">
        <v>46.6</v>
      </c>
      <c r="AI78" s="355">
        <v>20.836796896647257</v>
      </c>
      <c r="AJ78" s="356">
        <v>-6.4163090128755398</v>
      </c>
      <c r="AK78" s="357">
        <v>1.4244344857234108</v>
      </c>
      <c r="AL78" s="339">
        <v>9.6774193548387224</v>
      </c>
      <c r="AM78" s="438">
        <v>10.305204137906793</v>
      </c>
      <c r="AN78" s="438">
        <v>8.4470973793743465</v>
      </c>
      <c r="AO78" s="335">
        <v>5.9301410237090799</v>
      </c>
      <c r="AP78" s="358"/>
      <c r="AQ78" s="402">
        <v>1.36</v>
      </c>
      <c r="AR78" s="427">
        <v>1.24</v>
      </c>
      <c r="AS78" s="428">
        <v>1.0933299999999999</v>
      </c>
      <c r="AT78" s="428">
        <v>1.0133300000000001</v>
      </c>
      <c r="AU78" s="428">
        <v>0.96</v>
      </c>
      <c r="AV78" s="428">
        <v>0.90666999999999998</v>
      </c>
      <c r="AW78" s="428">
        <v>0.86667000000000005</v>
      </c>
      <c r="AX78" s="428">
        <v>0.82667000000000002</v>
      </c>
      <c r="AY78" s="428">
        <v>0.8</v>
      </c>
      <c r="AZ78" s="428">
        <v>0.78220000000000001</v>
      </c>
      <c r="BA78" s="428">
        <v>0.76444000000000001</v>
      </c>
      <c r="BB78" s="366">
        <v>0.74666999999999994</v>
      </c>
      <c r="BC78" s="363">
        <v>9.6774193548387224</v>
      </c>
      <c r="BD78" s="364">
        <v>13.41497992371929</v>
      </c>
      <c r="BE78" s="364">
        <v>7.8947628117197688</v>
      </c>
      <c r="BF78" s="364">
        <v>5.55520833333334</v>
      </c>
      <c r="BG78" s="364">
        <v>5.8819636692512223</v>
      </c>
      <c r="BH78" s="364">
        <v>4.6153668639735903</v>
      </c>
      <c r="BI78" s="364">
        <v>4.8386901665719249</v>
      </c>
      <c r="BJ78" s="364">
        <v>3.333750000000002</v>
      </c>
      <c r="BK78" s="364">
        <v>2.2756328304781359</v>
      </c>
      <c r="BL78" s="364">
        <v>2.3232693213332656</v>
      </c>
      <c r="BM78" s="365">
        <v>2.3799000897317457</v>
      </c>
      <c r="BN78" s="349">
        <v>5.6537221240864559</v>
      </c>
      <c r="BO78" s="349">
        <v>3.3283543275203402</v>
      </c>
    </row>
    <row r="79" spans="1:67">
      <c r="A79" s="20" t="s">
        <v>826</v>
      </c>
      <c r="B79" s="21" t="s">
        <v>827</v>
      </c>
      <c r="C79" s="19" t="s">
        <v>151</v>
      </c>
      <c r="D79" s="28" t="s">
        <v>723</v>
      </c>
      <c r="E79" s="101">
        <v>18</v>
      </c>
      <c r="F79" s="104">
        <v>145</v>
      </c>
      <c r="G79" s="39" t="s">
        <v>660</v>
      </c>
      <c r="H79" s="40" t="s">
        <v>660</v>
      </c>
      <c r="I79" s="353">
        <v>41.47</v>
      </c>
      <c r="J79" s="294">
        <v>1.5432843019049918</v>
      </c>
      <c r="K79" s="425">
        <v>0.14000000000000001</v>
      </c>
      <c r="L79" s="385">
        <v>0.16</v>
      </c>
      <c r="M79" s="214">
        <v>14.285714285714281</v>
      </c>
      <c r="N79" s="352">
        <v>40751</v>
      </c>
      <c r="O79" s="26">
        <v>40753</v>
      </c>
      <c r="P79" s="27">
        <v>40770</v>
      </c>
      <c r="Q79" s="27" t="s">
        <v>18</v>
      </c>
      <c r="R79" s="94"/>
      <c r="S79" s="211">
        <v>0.64</v>
      </c>
      <c r="T79" s="221">
        <v>24.242424242424232</v>
      </c>
      <c r="U79" s="332">
        <v>20.505109773326556</v>
      </c>
      <c r="V79" s="47">
        <v>15.708333333333329</v>
      </c>
      <c r="W79" s="333">
        <v>12</v>
      </c>
      <c r="X79" s="137">
        <v>2.64</v>
      </c>
      <c r="Y79" s="131">
        <v>2.06</v>
      </c>
      <c r="Z79" s="353">
        <v>1.24</v>
      </c>
      <c r="AA79" s="132">
        <v>2.08</v>
      </c>
      <c r="AB79" s="131">
        <v>2.1</v>
      </c>
      <c r="AC79" s="124">
        <v>2.4700000000000002</v>
      </c>
      <c r="AD79" s="335">
        <v>17.619047619047624</v>
      </c>
      <c r="AE79" s="335">
        <v>9.5862228386500217</v>
      </c>
      <c r="AF79" s="354">
        <v>1920</v>
      </c>
      <c r="AG79" s="353">
        <v>32.83</v>
      </c>
      <c r="AH79" s="353">
        <v>45.800000000000004</v>
      </c>
      <c r="AI79" s="355">
        <v>26.317392628693273</v>
      </c>
      <c r="AJ79" s="356">
        <v>-9.4541484716157171</v>
      </c>
      <c r="AK79" s="357">
        <v>0.97603344504266498</v>
      </c>
      <c r="AL79" s="339">
        <v>5.1948051948051965</v>
      </c>
      <c r="AM79" s="437">
        <v>4.9854207162802524</v>
      </c>
      <c r="AN79" s="437">
        <v>4.8240678157368766</v>
      </c>
      <c r="AO79" s="335">
        <v>4.9425230664365216</v>
      </c>
      <c r="AP79" s="358"/>
      <c r="AQ79" s="402">
        <v>0.54</v>
      </c>
      <c r="AR79" s="427">
        <v>0.51333333333333298</v>
      </c>
      <c r="AS79" s="428">
        <v>0.49333333333333301</v>
      </c>
      <c r="AT79" s="428">
        <v>0.46666666666666701</v>
      </c>
      <c r="AU79" s="428">
        <v>0.44</v>
      </c>
      <c r="AV79" s="444">
        <v>0.42666666666666703</v>
      </c>
      <c r="AW79" s="428">
        <v>0.413333333333333</v>
      </c>
      <c r="AX79" s="428">
        <v>0.38666666666666699</v>
      </c>
      <c r="AY79" s="428">
        <v>0.36</v>
      </c>
      <c r="AZ79" s="444">
        <v>0.34666666666666701</v>
      </c>
      <c r="BA79" s="428">
        <v>0.33333333333333298</v>
      </c>
      <c r="BB79" s="362">
        <v>0.32</v>
      </c>
      <c r="BC79" s="363">
        <v>5.1948051948051965</v>
      </c>
      <c r="BD79" s="364">
        <v>4.0540540540540562</v>
      </c>
      <c r="BE79" s="364">
        <v>5.7142857142857375</v>
      </c>
      <c r="BF79" s="364">
        <v>6.0606060606060543</v>
      </c>
      <c r="BG79" s="364">
        <v>3.125</v>
      </c>
      <c r="BH79" s="364">
        <v>3.2258064516128999</v>
      </c>
      <c r="BI79" s="364">
        <v>6.8965517241379226</v>
      </c>
      <c r="BJ79" s="364">
        <v>7.4074074074074172</v>
      </c>
      <c r="BK79" s="364">
        <v>3.846153846153832</v>
      </c>
      <c r="BL79" s="364">
        <v>4.0000000000000044</v>
      </c>
      <c r="BM79" s="365">
        <v>4.166666666666651</v>
      </c>
      <c r="BN79" s="349">
        <v>4.8810306472481608</v>
      </c>
      <c r="BO79" s="349">
        <v>1.397851381229734</v>
      </c>
    </row>
    <row r="80" spans="1:67">
      <c r="A80" s="20" t="s">
        <v>121</v>
      </c>
      <c r="B80" s="21" t="s">
        <v>122</v>
      </c>
      <c r="C80" s="19" t="s">
        <v>104</v>
      </c>
      <c r="D80" s="28" t="s">
        <v>397</v>
      </c>
      <c r="E80" s="101">
        <v>14</v>
      </c>
      <c r="F80" s="104">
        <v>183</v>
      </c>
      <c r="G80" s="39" t="s">
        <v>660</v>
      </c>
      <c r="H80" s="40" t="s">
        <v>660</v>
      </c>
      <c r="I80" s="159">
        <v>30.5</v>
      </c>
      <c r="J80" s="214">
        <v>2.622950819672131</v>
      </c>
      <c r="K80" s="425">
        <v>0.17699999999999999</v>
      </c>
      <c r="L80" s="385">
        <v>0.2</v>
      </c>
      <c r="M80" s="214">
        <v>12.994350282485879</v>
      </c>
      <c r="N80" s="25">
        <v>40613</v>
      </c>
      <c r="O80" s="26">
        <v>40617</v>
      </c>
      <c r="P80" s="27">
        <v>40633</v>
      </c>
      <c r="Q80" s="27" t="s">
        <v>10</v>
      </c>
      <c r="R80" s="21"/>
      <c r="S80" s="211">
        <v>0.8</v>
      </c>
      <c r="T80" s="221">
        <v>45.454545454545446</v>
      </c>
      <c r="U80" s="332">
        <v>29.8746481897997</v>
      </c>
      <c r="V80" s="47">
        <v>17.32954545454545</v>
      </c>
      <c r="W80" s="333">
        <v>12</v>
      </c>
      <c r="X80" s="137">
        <v>1.76</v>
      </c>
      <c r="Y80" s="131">
        <v>1.54</v>
      </c>
      <c r="Z80" s="353">
        <v>0.23</v>
      </c>
      <c r="AA80" s="132">
        <v>2.19</v>
      </c>
      <c r="AB80" s="131">
        <v>1.99</v>
      </c>
      <c r="AC80" s="353">
        <v>2.2000000000000002</v>
      </c>
      <c r="AD80" s="335">
        <v>10.552763819095492</v>
      </c>
      <c r="AE80" s="335">
        <v>9.9523591985903543</v>
      </c>
      <c r="AF80" s="354">
        <v>1940</v>
      </c>
      <c r="AG80" s="353">
        <v>25.68</v>
      </c>
      <c r="AH80" s="353">
        <v>35.71</v>
      </c>
      <c r="AI80" s="355">
        <v>18.769470404984421</v>
      </c>
      <c r="AJ80" s="356">
        <v>-14.58975077009241</v>
      </c>
      <c r="AK80" s="357">
        <v>0.97758124652693901</v>
      </c>
      <c r="AL80" s="339">
        <v>15.225827490624489</v>
      </c>
      <c r="AM80" s="438">
        <v>15.9522090871993</v>
      </c>
      <c r="AN80" s="438">
        <v>15.306500511731301</v>
      </c>
      <c r="AO80" s="335">
        <v>15.657522652066861</v>
      </c>
      <c r="AP80" s="358"/>
      <c r="AQ80" s="402">
        <v>0.70667999999999997</v>
      </c>
      <c r="AR80" s="427">
        <v>0.61329999999999996</v>
      </c>
      <c r="AS80" s="428">
        <v>0.5333</v>
      </c>
      <c r="AT80" s="428">
        <v>0.45329999999999998</v>
      </c>
      <c r="AU80" s="428">
        <v>0.4</v>
      </c>
      <c r="AV80" s="428">
        <v>0.34670000000000001</v>
      </c>
      <c r="AW80" s="428">
        <v>0.29330000000000001</v>
      </c>
      <c r="AX80" s="428">
        <v>0.23330000000000001</v>
      </c>
      <c r="AY80" s="428">
        <v>0.20669999999999999</v>
      </c>
      <c r="AZ80" s="428">
        <v>0.1817</v>
      </c>
      <c r="BA80" s="428">
        <v>0.16500000000000001</v>
      </c>
      <c r="BB80" s="366">
        <v>0.15329999999999999</v>
      </c>
      <c r="BC80" s="363">
        <v>15.225827490624489</v>
      </c>
      <c r="BD80" s="364">
        <v>15.000937558597421</v>
      </c>
      <c r="BE80" s="364">
        <v>17.648356496801227</v>
      </c>
      <c r="BF80" s="364">
        <v>13.324999999999992</v>
      </c>
      <c r="BG80" s="364">
        <v>15.373521776752241</v>
      </c>
      <c r="BH80" s="364">
        <v>18.206614387998638</v>
      </c>
      <c r="BI80" s="364">
        <v>25.71795970852979</v>
      </c>
      <c r="BJ80" s="364">
        <v>12.86889211417515</v>
      </c>
      <c r="BK80" s="364">
        <v>13.758943313153548</v>
      </c>
      <c r="BL80" s="364">
        <v>10.121212121212107</v>
      </c>
      <c r="BM80" s="365">
        <v>7.6320939334638016</v>
      </c>
      <c r="BN80" s="349">
        <v>14.989032627391671</v>
      </c>
      <c r="BO80" s="349">
        <v>4.465383024495738</v>
      </c>
    </row>
    <row r="81" spans="1:67">
      <c r="A81" s="29" t="s">
        <v>28</v>
      </c>
      <c r="B81" s="31" t="s">
        <v>29</v>
      </c>
      <c r="C81" s="19" t="s">
        <v>102</v>
      </c>
      <c r="D81" s="36" t="s">
        <v>613</v>
      </c>
      <c r="E81" s="102">
        <v>13</v>
      </c>
      <c r="F81" s="104">
        <v>192</v>
      </c>
      <c r="G81" s="41" t="s">
        <v>660</v>
      </c>
      <c r="H81" s="43" t="s">
        <v>660</v>
      </c>
      <c r="I81" s="173">
        <v>41.53</v>
      </c>
      <c r="J81" s="294">
        <v>1.6855285335901751</v>
      </c>
      <c r="K81" s="421">
        <v>0.155</v>
      </c>
      <c r="L81" s="406">
        <v>0.17499999999999999</v>
      </c>
      <c r="M81" s="215">
        <v>12.9032258064516</v>
      </c>
      <c r="N81" s="44">
        <v>40527</v>
      </c>
      <c r="O81" s="45">
        <v>40529</v>
      </c>
      <c r="P81" s="35">
        <v>40543</v>
      </c>
      <c r="Q81" s="35" t="s">
        <v>10</v>
      </c>
      <c r="R81" s="31"/>
      <c r="S81" s="171">
        <v>0.7</v>
      </c>
      <c r="T81" s="221">
        <v>24.475524475524466</v>
      </c>
      <c r="U81" s="332">
        <v>-8.4036082048043159</v>
      </c>
      <c r="V81" s="47">
        <v>14.520979020979018</v>
      </c>
      <c r="W81" s="369">
        <v>12</v>
      </c>
      <c r="X81" s="137">
        <v>2.86</v>
      </c>
      <c r="Y81" s="131">
        <v>1.55</v>
      </c>
      <c r="Z81" s="353">
        <v>5.29</v>
      </c>
      <c r="AA81" s="132">
        <v>1.3</v>
      </c>
      <c r="AB81" s="131">
        <v>3.01</v>
      </c>
      <c r="AC81" s="353">
        <v>3.2</v>
      </c>
      <c r="AD81" s="335">
        <v>6.3122923588039948</v>
      </c>
      <c r="AE81" s="335">
        <v>8.9015110920587297</v>
      </c>
      <c r="AF81" s="354">
        <v>1950</v>
      </c>
      <c r="AG81" s="353">
        <v>28.27</v>
      </c>
      <c r="AH81" s="353">
        <v>46.87</v>
      </c>
      <c r="AI81" s="355">
        <v>46.904846126636009</v>
      </c>
      <c r="AJ81" s="356">
        <v>-11.393215276296131</v>
      </c>
      <c r="AK81" s="374">
        <v>0.92669928514890099</v>
      </c>
      <c r="AL81" s="339">
        <v>12.727272727272716</v>
      </c>
      <c r="AM81" s="438">
        <v>11.27383564427249</v>
      </c>
      <c r="AN81" s="438">
        <v>13.442437615833922</v>
      </c>
      <c r="AO81" s="335">
        <v>14.505717044633331</v>
      </c>
      <c r="AP81" s="375"/>
      <c r="AQ81" s="367">
        <v>0.62</v>
      </c>
      <c r="AR81" s="378">
        <v>0.55000000000000004</v>
      </c>
      <c r="AS81" s="378">
        <v>0.5</v>
      </c>
      <c r="AT81" s="378">
        <v>0.45</v>
      </c>
      <c r="AU81" s="378">
        <v>0.4</v>
      </c>
      <c r="AV81" s="378">
        <v>0.33</v>
      </c>
      <c r="AW81" s="378">
        <v>0.28749999999999998</v>
      </c>
      <c r="AX81" s="378">
        <v>0.24249999999999999</v>
      </c>
      <c r="AY81" s="378">
        <v>0.23499999999999999</v>
      </c>
      <c r="AZ81" s="378">
        <v>0.19</v>
      </c>
      <c r="BA81" s="378">
        <v>0.16</v>
      </c>
      <c r="BB81" s="398">
        <v>2.5000000000000001E-2</v>
      </c>
      <c r="BC81" s="363">
        <v>12.727272727272716</v>
      </c>
      <c r="BD81" s="445">
        <v>10.000000000000011</v>
      </c>
      <c r="BE81" s="445">
        <v>11.111111111111116</v>
      </c>
      <c r="BF81" s="445">
        <v>12.5</v>
      </c>
      <c r="BG81" s="445">
        <v>21.212121212121204</v>
      </c>
      <c r="BH81" s="445">
        <v>14.782608695652179</v>
      </c>
      <c r="BI81" s="445">
        <v>18.556701030927833</v>
      </c>
      <c r="BJ81" s="445">
        <v>3.1914893617021272</v>
      </c>
      <c r="BK81" s="445">
        <v>23.68421052631577</v>
      </c>
      <c r="BL81" s="445">
        <v>18.75</v>
      </c>
      <c r="BM81" s="365">
        <v>540</v>
      </c>
      <c r="BN81" s="349">
        <v>62.410501333191178</v>
      </c>
      <c r="BO81" s="349">
        <v>151.12650736442131</v>
      </c>
    </row>
    <row r="82" spans="1:67">
      <c r="A82" s="176" t="s">
        <v>781</v>
      </c>
      <c r="B82" s="11" t="s">
        <v>782</v>
      </c>
      <c r="C82" s="19" t="s">
        <v>151</v>
      </c>
      <c r="D82" s="19" t="s">
        <v>755</v>
      </c>
      <c r="E82" s="100">
        <v>10</v>
      </c>
      <c r="F82" s="104">
        <v>236</v>
      </c>
      <c r="G82" s="37" t="s">
        <v>717</v>
      </c>
      <c r="H82" s="38" t="s">
        <v>717</v>
      </c>
      <c r="I82" s="279">
        <v>59.18</v>
      </c>
      <c r="J82" s="213">
        <v>3.8526529232848916</v>
      </c>
      <c r="K82" s="397">
        <v>0.52</v>
      </c>
      <c r="L82" s="409">
        <v>0.56999999999999995</v>
      </c>
      <c r="M82" s="213">
        <v>9.6153846153846008</v>
      </c>
      <c r="N82" s="16">
        <v>40646</v>
      </c>
      <c r="O82" s="17">
        <v>40648</v>
      </c>
      <c r="P82" s="18">
        <v>40662</v>
      </c>
      <c r="Q82" s="17" t="s">
        <v>453</v>
      </c>
      <c r="R82" s="11"/>
      <c r="S82" s="211">
        <v>2.2799999999999998</v>
      </c>
      <c r="T82" s="222">
        <v>88.030888030888022</v>
      </c>
      <c r="U82" s="380">
        <v>61.237598833408832</v>
      </c>
      <c r="V82" s="46">
        <v>22.849420849420845</v>
      </c>
      <c r="W82" s="333">
        <v>12</v>
      </c>
      <c r="X82" s="145">
        <v>2.59</v>
      </c>
      <c r="Y82" s="146">
        <v>0.9</v>
      </c>
      <c r="Z82" s="147">
        <v>0.68</v>
      </c>
      <c r="AA82" s="148">
        <v>2.56</v>
      </c>
      <c r="AB82" s="146">
        <v>3.11</v>
      </c>
      <c r="AC82" s="147">
        <v>3.87</v>
      </c>
      <c r="AD82" s="334">
        <v>24.437299035369776</v>
      </c>
      <c r="AE82" s="381">
        <v>21.143265451947123</v>
      </c>
      <c r="AF82" s="396">
        <v>1950</v>
      </c>
      <c r="AG82" s="147">
        <v>50.800000000000004</v>
      </c>
      <c r="AH82" s="147">
        <v>73.38</v>
      </c>
      <c r="AI82" s="336">
        <v>16.496062992125982</v>
      </c>
      <c r="AJ82" s="337">
        <v>-19.35132188607249</v>
      </c>
      <c r="AK82" s="357">
        <v>0.76418136144988902</v>
      </c>
      <c r="AL82" s="382">
        <v>7.9365079365079518</v>
      </c>
      <c r="AM82" s="383">
        <v>15.909657869165722</v>
      </c>
      <c r="AN82" s="383">
        <v>26.895930766443541</v>
      </c>
      <c r="AO82" s="334">
        <v>35.195742952188198</v>
      </c>
      <c r="AP82" s="358"/>
      <c r="AQ82" s="402">
        <v>2.04</v>
      </c>
      <c r="AR82" s="427">
        <v>1.89</v>
      </c>
      <c r="AS82" s="427">
        <v>1.75</v>
      </c>
      <c r="AT82" s="427">
        <v>1.31</v>
      </c>
      <c r="AU82" s="427">
        <v>0.95</v>
      </c>
      <c r="AV82" s="427">
        <v>0.62</v>
      </c>
      <c r="AW82" s="427">
        <v>0.38</v>
      </c>
      <c r="AX82" s="427">
        <v>0.2</v>
      </c>
      <c r="AY82" s="427">
        <v>0.115</v>
      </c>
      <c r="AZ82" s="442">
        <v>0.1</v>
      </c>
      <c r="BA82" s="442">
        <v>0.1</v>
      </c>
      <c r="BB82" s="362">
        <v>0.1</v>
      </c>
      <c r="BC82" s="346">
        <v>7.9365079365079518</v>
      </c>
      <c r="BD82" s="347">
        <v>7.9999999999999849</v>
      </c>
      <c r="BE82" s="347">
        <v>33.587786259541964</v>
      </c>
      <c r="BF82" s="347">
        <v>37.894736842105267</v>
      </c>
      <c r="BG82" s="347">
        <v>53.225806451612897</v>
      </c>
      <c r="BH82" s="347">
        <v>63.157894736842103</v>
      </c>
      <c r="BI82" s="347">
        <v>90</v>
      </c>
      <c r="BJ82" s="347">
        <v>73.913043478260875</v>
      </c>
      <c r="BK82" s="347">
        <v>14.999999999999993</v>
      </c>
      <c r="BL82" s="347">
        <v>0</v>
      </c>
      <c r="BM82" s="348">
        <v>0</v>
      </c>
      <c r="BN82" s="350">
        <v>34.792343245897364</v>
      </c>
      <c r="BO82" s="350">
        <v>30.129424045826429</v>
      </c>
    </row>
    <row r="83" spans="1:67">
      <c r="A83" s="20" t="s">
        <v>537</v>
      </c>
      <c r="B83" s="21" t="s">
        <v>538</v>
      </c>
      <c r="C83" s="28" t="s">
        <v>345</v>
      </c>
      <c r="D83" s="28" t="s">
        <v>777</v>
      </c>
      <c r="E83" s="101">
        <v>58</v>
      </c>
      <c r="F83" s="104">
        <v>1</v>
      </c>
      <c r="G83" s="39" t="s">
        <v>660</v>
      </c>
      <c r="H83" s="40" t="s">
        <v>796</v>
      </c>
      <c r="I83" s="124">
        <v>30.24</v>
      </c>
      <c r="J83" s="214">
        <f>(S83/I83)*100</f>
        <v>3.7037037037037042</v>
      </c>
      <c r="K83" s="427">
        <v>0.27</v>
      </c>
      <c r="L83" s="402">
        <v>0.28000000000000003</v>
      </c>
      <c r="M83" s="24">
        <f>((L83/K83)-1)*100</f>
        <v>3.7037037037036979</v>
      </c>
      <c r="N83" s="25">
        <v>40590</v>
      </c>
      <c r="O83" s="26">
        <v>40595</v>
      </c>
      <c r="P83" s="27">
        <v>40609</v>
      </c>
      <c r="Q83" s="81" t="s">
        <v>213</v>
      </c>
      <c r="R83" s="21"/>
      <c r="S83" s="211">
        <f>L83*4</f>
        <v>1.1200000000000001</v>
      </c>
      <c r="T83" s="221">
        <f>S83/X83*100</f>
        <v>-177.7777777777778</v>
      </c>
      <c r="U83" s="332" t="s">
        <v>664</v>
      </c>
      <c r="V83" s="47">
        <f>I83/X83</f>
        <v>-48</v>
      </c>
      <c r="W83" s="333">
        <v>12</v>
      </c>
      <c r="X83" s="137">
        <v>-0.63</v>
      </c>
      <c r="Y83" s="131">
        <v>1.36</v>
      </c>
      <c r="Z83" s="124">
        <v>0.71</v>
      </c>
      <c r="AA83" s="132">
        <v>2.11</v>
      </c>
      <c r="AB83" s="131">
        <v>2.04</v>
      </c>
      <c r="AC83" s="124">
        <v>2.31</v>
      </c>
      <c r="AD83" s="335">
        <f>(AC83/AB83-1)*100</f>
        <v>13.235294117647056</v>
      </c>
      <c r="AE83" s="386">
        <f>(I83/AB83)/Y83</f>
        <v>10.899653979238753</v>
      </c>
      <c r="AF83" s="354">
        <v>1970</v>
      </c>
      <c r="AG83" s="124">
        <v>25</v>
      </c>
      <c r="AH83" s="124">
        <v>37.119999999999997</v>
      </c>
      <c r="AI83" s="355">
        <f>((I83-AG83)/AG83)*100</f>
        <v>20.959999999999994</v>
      </c>
      <c r="AJ83" s="356">
        <f>((I83-AH83)/AH83)*100</f>
        <v>-18.534482758620687</v>
      </c>
      <c r="AK83" s="357">
        <f>AN83/AO83</f>
        <v>0.99227228875283724</v>
      </c>
      <c r="AL83" s="339">
        <f>((AQ83/AR83)^(1/1)-1)*100</f>
        <v>3.8461538461538547</v>
      </c>
      <c r="AM83" s="437">
        <f>((AQ83/AT83)^(1/3)-1)*100</f>
        <v>4.7366391660347285</v>
      </c>
      <c r="AN83" s="437">
        <f>((AQ83/AV83)^(1/5)-1)*100</f>
        <v>5.6627672952967334</v>
      </c>
      <c r="AO83" s="335">
        <f>((AQ83/BA83)^(1/10)-1)*100</f>
        <v>5.7068683258444386</v>
      </c>
      <c r="AP83" s="358"/>
      <c r="AQ83" s="402">
        <v>1.08</v>
      </c>
      <c r="AR83" s="427">
        <v>1.04</v>
      </c>
      <c r="AS83" s="428">
        <v>1</v>
      </c>
      <c r="AT83" s="428">
        <v>0.94</v>
      </c>
      <c r="AU83" s="428">
        <v>0.86</v>
      </c>
      <c r="AV83" s="428">
        <v>0.82</v>
      </c>
      <c r="AW83" s="428">
        <v>0.74</v>
      </c>
      <c r="AX83" s="428">
        <v>0.68</v>
      </c>
      <c r="AY83" s="428">
        <v>0.66</v>
      </c>
      <c r="AZ83" s="428">
        <v>0.64</v>
      </c>
      <c r="BA83" s="428">
        <v>0.62</v>
      </c>
      <c r="BB83" s="366">
        <v>0.6</v>
      </c>
      <c r="BC83" s="363">
        <f t="shared" ref="BC83:BM84" si="13">((AQ83/AR83)-1)*100</f>
        <v>3.8461538461538547</v>
      </c>
      <c r="BD83" s="364">
        <f t="shared" si="13"/>
        <v>4.0000000000000036</v>
      </c>
      <c r="BE83" s="364">
        <f t="shared" si="13"/>
        <v>6.3829787234042534</v>
      </c>
      <c r="BF83" s="364">
        <f t="shared" si="13"/>
        <v>9.302325581395344</v>
      </c>
      <c r="BG83" s="364">
        <f t="shared" si="13"/>
        <v>4.8780487804878092</v>
      </c>
      <c r="BH83" s="364">
        <f t="shared" si="13"/>
        <v>10.810810810810811</v>
      </c>
      <c r="BI83" s="364">
        <f t="shared" si="13"/>
        <v>8.8235294117646959</v>
      </c>
      <c r="BJ83" s="364">
        <f t="shared" si="13"/>
        <v>3.0303030303030276</v>
      </c>
      <c r="BK83" s="364">
        <f t="shared" si="13"/>
        <v>3.125</v>
      </c>
      <c r="BL83" s="364">
        <f t="shared" si="13"/>
        <v>3.2258064516129004</v>
      </c>
      <c r="BM83" s="365">
        <f t="shared" si="13"/>
        <v>3.3333333333333437</v>
      </c>
      <c r="BN83" s="349">
        <f>AVERAGE(BC83:BM83)</f>
        <v>5.5234809062969132</v>
      </c>
      <c r="BO83" s="349">
        <f>SQRT(AVERAGE((BC83-$BN83)^2,(BD83-$BN83)^2,(BE83-$BN83)^2,(BF83-$BN83)^2,(BG83-$BN83)^2,(BH83-$BN83)^2,(BI83-$BN83)^2,(BJ83-$BN83)^2,(BK83-$BN83)^2,(BL83-$BN83)^2,(BM83-$BN83)^2))</f>
        <v>2.7213012407433945</v>
      </c>
    </row>
    <row r="84" spans="1:67">
      <c r="A84" s="20" t="s">
        <v>670</v>
      </c>
      <c r="B84" s="21" t="s">
        <v>675</v>
      </c>
      <c r="C84" s="28" t="s">
        <v>71</v>
      </c>
      <c r="D84" s="28" t="s">
        <v>724</v>
      </c>
      <c r="E84" s="101">
        <v>35</v>
      </c>
      <c r="F84" s="104">
        <v>69</v>
      </c>
      <c r="G84" s="39" t="s">
        <v>660</v>
      </c>
      <c r="H84" s="40" t="s">
        <v>660</v>
      </c>
      <c r="I84" s="124">
        <v>38.81</v>
      </c>
      <c r="J84" s="214">
        <f>(S84/I84)*100</f>
        <v>3.9938160267972171</v>
      </c>
      <c r="K84" s="427">
        <v>0.3775</v>
      </c>
      <c r="L84" s="402">
        <v>0.38750000000000001</v>
      </c>
      <c r="M84" s="24">
        <f>((L84/K84)-1)*100</f>
        <v>2.6490066225165476</v>
      </c>
      <c r="N84" s="25">
        <v>40639</v>
      </c>
      <c r="O84" s="26">
        <v>40641</v>
      </c>
      <c r="P84" s="27">
        <v>40664</v>
      </c>
      <c r="Q84" s="26" t="s">
        <v>15</v>
      </c>
      <c r="R84" s="21"/>
      <c r="S84" s="211">
        <f>L84*4</f>
        <v>1.55</v>
      </c>
      <c r="T84" s="221">
        <f>S84/X84*100</f>
        <v>61.752988047808778</v>
      </c>
      <c r="U84" s="332">
        <f>(I84/SQRT(22.5*X84*(I84/AA84))-1)*100</f>
        <v>4.2010859469692408</v>
      </c>
      <c r="V84" s="47">
        <f>I84/X84</f>
        <v>15.462151394422312</v>
      </c>
      <c r="W84" s="333">
        <v>9</v>
      </c>
      <c r="X84" s="137">
        <v>2.5099999999999998</v>
      </c>
      <c r="Y84" s="131">
        <v>4.7300000000000004</v>
      </c>
      <c r="Z84" s="353">
        <v>0.73</v>
      </c>
      <c r="AA84" s="132">
        <v>1.58</v>
      </c>
      <c r="AB84" s="131">
        <v>2.0699999999999998</v>
      </c>
      <c r="AC84" s="353">
        <v>2.44</v>
      </c>
      <c r="AD84" s="335">
        <f>(AC84/AB84-1)*100</f>
        <v>17.874396135265712</v>
      </c>
      <c r="AE84" s="386">
        <f>(I84/AB84)/Y84</f>
        <v>3.9638038626916283</v>
      </c>
      <c r="AF84" s="354">
        <v>1990</v>
      </c>
      <c r="AG84" s="353">
        <v>34.69</v>
      </c>
      <c r="AH84" s="353">
        <v>40.44</v>
      </c>
      <c r="AI84" s="355">
        <f>((I84-AG84)/AG84)*100</f>
        <v>11.876621504756429</v>
      </c>
      <c r="AJ84" s="356">
        <f>((I84-AH84)/AH84)*100</f>
        <v>-4.0306627101879222</v>
      </c>
      <c r="AK84" s="357">
        <f>AN84/AO84</f>
        <v>1.2994743872456083</v>
      </c>
      <c r="AL84" s="339">
        <f>((AQ84/AR84)^(1/1)-1)*100</f>
        <v>2.9159519725557415</v>
      </c>
      <c r="AM84" s="438">
        <f>((AQ84/AT84)^(1/3)-1)*100</f>
        <v>3.1936251301859286</v>
      </c>
      <c r="AN84" s="438">
        <f>((AQ84/AV84)^(1/5)-1)*100</f>
        <v>2.550814880024932</v>
      </c>
      <c r="AO84" s="335">
        <f>((AQ84/BA84)^(1/10)-1)*100</f>
        <v>1.9629589509891687</v>
      </c>
      <c r="AP84" s="358"/>
      <c r="AQ84" s="402">
        <v>1.5</v>
      </c>
      <c r="AR84" s="427">
        <v>1.4575</v>
      </c>
      <c r="AS84" s="427">
        <v>1.4075</v>
      </c>
      <c r="AT84" s="427">
        <v>1.365</v>
      </c>
      <c r="AU84" s="427">
        <v>1.345</v>
      </c>
      <c r="AV84" s="427">
        <v>1.3225</v>
      </c>
      <c r="AW84" s="427">
        <v>1.2949999999999999</v>
      </c>
      <c r="AX84" s="427">
        <v>1.2775000000000001</v>
      </c>
      <c r="AY84" s="427">
        <v>1.2675000000000001</v>
      </c>
      <c r="AZ84" s="427">
        <v>1.2549999999999999</v>
      </c>
      <c r="BA84" s="427">
        <v>1.2350000000000001</v>
      </c>
      <c r="BB84" s="366">
        <v>1.2150000000000001</v>
      </c>
      <c r="BC84" s="363">
        <f t="shared" si="13"/>
        <v>2.9159519725557415</v>
      </c>
      <c r="BD84" s="364">
        <f t="shared" si="13"/>
        <v>3.5523978685612745</v>
      </c>
      <c r="BE84" s="364">
        <f t="shared" si="13"/>
        <v>3.1135531135531025</v>
      </c>
      <c r="BF84" s="364">
        <f t="shared" si="13"/>
        <v>1.4869888475836479</v>
      </c>
      <c r="BG84" s="364">
        <f t="shared" si="13"/>
        <v>1.7013232514177634</v>
      </c>
      <c r="BH84" s="364">
        <f t="shared" si="13"/>
        <v>2.1235521235521304</v>
      </c>
      <c r="BI84" s="364">
        <f t="shared" si="13"/>
        <v>1.3698630136986134</v>
      </c>
      <c r="BJ84" s="364">
        <f t="shared" si="13"/>
        <v>0.78895463510848529</v>
      </c>
      <c r="BK84" s="364">
        <f t="shared" si="13"/>
        <v>0.9960159362550014</v>
      </c>
      <c r="BL84" s="364">
        <f t="shared" si="13"/>
        <v>1.6194331983805599</v>
      </c>
      <c r="BM84" s="365">
        <f t="shared" si="13"/>
        <v>1.6460905349794164</v>
      </c>
      <c r="BN84" s="349">
        <f>AVERAGE(BC84:BM84)</f>
        <v>1.9376476814223396</v>
      </c>
      <c r="BO84" s="349">
        <f>SQRT(AVERAGE((BC84-$BN84)^2,(BD84-$BN84)^2,(BE84-$BN84)^2,(BF84-$BN84)^2,(BG84-$BN84)^2,(BH84-$BN84)^2,(BI84-$BN84)^2,(BJ84-$BN84)^2,(BK84-$BN84)^2,(BL84-$BN84)^2,(BM84-$BN84)^2))</f>
        <v>0.85043120797551519</v>
      </c>
    </row>
    <row r="85" spans="1:67">
      <c r="A85" s="20" t="s">
        <v>113</v>
      </c>
      <c r="B85" s="21" t="s">
        <v>114</v>
      </c>
      <c r="C85" s="28" t="s">
        <v>102</v>
      </c>
      <c r="D85" s="28" t="s">
        <v>610</v>
      </c>
      <c r="E85" s="101">
        <v>24</v>
      </c>
      <c r="F85" s="104">
        <v>102</v>
      </c>
      <c r="G85" s="39" t="s">
        <v>717</v>
      </c>
      <c r="H85" s="40" t="s">
        <v>717</v>
      </c>
      <c r="I85" s="353">
        <v>37.14</v>
      </c>
      <c r="J85" s="214">
        <v>6.4620355411954744</v>
      </c>
      <c r="K85" s="425">
        <v>0.59</v>
      </c>
      <c r="L85" s="385">
        <v>0.6</v>
      </c>
      <c r="M85" s="294">
        <v>1.6949152542372841</v>
      </c>
      <c r="N85" s="352">
        <v>40526</v>
      </c>
      <c r="O85" s="26">
        <v>40528</v>
      </c>
      <c r="P85" s="27">
        <v>40542</v>
      </c>
      <c r="Q85" s="26" t="s">
        <v>244</v>
      </c>
      <c r="R85" s="21"/>
      <c r="S85" s="211">
        <v>2.4</v>
      </c>
      <c r="T85" s="221">
        <v>88.235294117647044</v>
      </c>
      <c r="U85" s="332">
        <v>-17.556912084165354</v>
      </c>
      <c r="V85" s="47">
        <v>13.654411764705879</v>
      </c>
      <c r="W85" s="333">
        <v>12</v>
      </c>
      <c r="X85" s="137">
        <v>2.72</v>
      </c>
      <c r="Y85" s="131">
        <v>1.92</v>
      </c>
      <c r="Z85" s="124">
        <v>0.73</v>
      </c>
      <c r="AA85" s="132">
        <v>1.1200000000000001</v>
      </c>
      <c r="AB85" s="131">
        <v>2.65</v>
      </c>
      <c r="AC85" s="124">
        <v>2.58</v>
      </c>
      <c r="AD85" s="335">
        <v>-2.6415094339622627</v>
      </c>
      <c r="AE85" s="386">
        <v>7.2995283018867925</v>
      </c>
      <c r="AF85" s="354">
        <v>2040</v>
      </c>
      <c r="AG85" s="124">
        <v>37.15</v>
      </c>
      <c r="AH85" s="124">
        <v>45.08</v>
      </c>
      <c r="AI85" s="355">
        <v>-2.6917900403763101E-2</v>
      </c>
      <c r="AJ85" s="356">
        <v>-17.613132209405499</v>
      </c>
      <c r="AK85" s="357">
        <v>0.70007039413695304</v>
      </c>
      <c r="AL85" s="339">
        <v>1.716738197424905</v>
      </c>
      <c r="AM85" s="438">
        <v>4.4467675101945936</v>
      </c>
      <c r="AN85" s="438">
        <v>6.621301567096304</v>
      </c>
      <c r="AO85" s="335">
        <v>9.4580511082161127</v>
      </c>
      <c r="AP85" s="358"/>
      <c r="AQ85" s="402">
        <v>2.37</v>
      </c>
      <c r="AR85" s="427">
        <v>2.33</v>
      </c>
      <c r="AS85" s="428">
        <v>2.3199999999999998</v>
      </c>
      <c r="AT85" s="428">
        <v>2.08</v>
      </c>
      <c r="AU85" s="428">
        <v>1.92</v>
      </c>
      <c r="AV85" s="428">
        <v>1.72</v>
      </c>
      <c r="AW85" s="428">
        <v>1.48</v>
      </c>
      <c r="AX85" s="428">
        <v>1.32</v>
      </c>
      <c r="AY85" s="428">
        <v>1.2</v>
      </c>
      <c r="AZ85" s="428">
        <v>1.06</v>
      </c>
      <c r="BA85" s="428">
        <v>0.96</v>
      </c>
      <c r="BB85" s="366">
        <v>0.84</v>
      </c>
      <c r="BC85" s="363">
        <v>1.716738197424905</v>
      </c>
      <c r="BD85" s="445">
        <v>0.43103448275862999</v>
      </c>
      <c r="BE85" s="445">
        <v>11.538461538461519</v>
      </c>
      <c r="BF85" s="445">
        <v>8.3333333333333499</v>
      </c>
      <c r="BG85" s="445">
        <v>11.627906976744191</v>
      </c>
      <c r="BH85" s="445">
        <v>16.21621621621621</v>
      </c>
      <c r="BI85" s="445">
        <v>12.121212121212107</v>
      </c>
      <c r="BJ85" s="445">
        <v>10.000000000000011</v>
      </c>
      <c r="BK85" s="445">
        <v>13.207547169811319</v>
      </c>
      <c r="BL85" s="445">
        <v>10.416666666666671</v>
      </c>
      <c r="BM85" s="365">
        <v>14.285714285714281</v>
      </c>
      <c r="BN85" s="349">
        <v>9.9904391807584716</v>
      </c>
      <c r="BO85" s="349">
        <v>4.6704238300243928</v>
      </c>
    </row>
    <row r="86" spans="1:67">
      <c r="A86" s="29" t="s">
        <v>506</v>
      </c>
      <c r="B86" s="31" t="s">
        <v>507</v>
      </c>
      <c r="C86" s="28" t="s">
        <v>71</v>
      </c>
      <c r="D86" s="36" t="s">
        <v>724</v>
      </c>
      <c r="E86" s="102">
        <v>33</v>
      </c>
      <c r="F86" s="104">
        <v>76</v>
      </c>
      <c r="G86" s="41" t="s">
        <v>660</v>
      </c>
      <c r="H86" s="43" t="s">
        <v>660</v>
      </c>
      <c r="I86" s="125">
        <v>29.17</v>
      </c>
      <c r="J86" s="215">
        <f>(S86/I86)*100</f>
        <v>3.9766883784710312</v>
      </c>
      <c r="K86" s="378">
        <v>0.28000000000000003</v>
      </c>
      <c r="L86" s="367">
        <v>0.28999999999999998</v>
      </c>
      <c r="M86" s="34">
        <f>((L86/K86)-1)*100</f>
        <v>3.5714285714285587</v>
      </c>
      <c r="N86" s="44">
        <v>40625</v>
      </c>
      <c r="O86" s="45">
        <v>40627</v>
      </c>
      <c r="P86" s="35">
        <v>40648</v>
      </c>
      <c r="Q86" s="45" t="s">
        <v>13</v>
      </c>
      <c r="R86" s="31"/>
      <c r="S86" s="171">
        <f>L86*4</f>
        <v>1.1599999999999999</v>
      </c>
      <c r="T86" s="287">
        <f>S86/X86*100</f>
        <v>73.885350318471339</v>
      </c>
      <c r="U86" s="388">
        <f>(I86/SQRT(22.5*X86*(I86/AA86))-1)*100</f>
        <v>28.832418016815353</v>
      </c>
      <c r="V86" s="48">
        <f>I86/X86</f>
        <v>18.579617834394906</v>
      </c>
      <c r="W86" s="369">
        <v>10</v>
      </c>
      <c r="X86" s="138">
        <v>1.57</v>
      </c>
      <c r="Y86" s="133">
        <v>4.01</v>
      </c>
      <c r="Z86" s="125">
        <v>1.45</v>
      </c>
      <c r="AA86" s="134">
        <v>2.0099999999999998</v>
      </c>
      <c r="AB86" s="133">
        <v>1.59</v>
      </c>
      <c r="AC86" s="125">
        <v>1.67</v>
      </c>
      <c r="AD86" s="370">
        <f>(AC86/AB86-1)*100</f>
        <v>5.031446540880502</v>
      </c>
      <c r="AE86" s="389">
        <f>(I86/AB86)/Y86</f>
        <v>4.575040386455246</v>
      </c>
      <c r="AF86" s="371">
        <v>2100</v>
      </c>
      <c r="AG86" s="125">
        <v>26.15</v>
      </c>
      <c r="AH86" s="125">
        <v>32</v>
      </c>
      <c r="AI86" s="372">
        <f>((I86-AG86)/AG86)*100</f>
        <v>11.548757170172097</v>
      </c>
      <c r="AJ86" s="373">
        <f>((I86-AH86)/AH86)*100</f>
        <v>-8.8437499999999947</v>
      </c>
      <c r="AK86" s="357">
        <f>AN86/AO86</f>
        <v>0.94222923658370683</v>
      </c>
      <c r="AL86" s="390">
        <f>((AQ86/AR86)^(1/1)-1)*100</f>
        <v>3.7383177570093462</v>
      </c>
      <c r="AM86" s="391">
        <f>((AQ86/AT86)^(1/3)-1)*100</f>
        <v>3.8873324124418351</v>
      </c>
      <c r="AN86" s="391">
        <f>((AQ86/AV86)^(1/5)-1)*100</f>
        <v>4.1681328854268118</v>
      </c>
      <c r="AO86" s="370">
        <f>((AQ86/BA86)^(1/10)-1)*100</f>
        <v>4.4236930075948866</v>
      </c>
      <c r="AP86" s="358"/>
      <c r="AQ86" s="402">
        <v>1.1100000000000001</v>
      </c>
      <c r="AR86" s="427">
        <v>1.07</v>
      </c>
      <c r="AS86" s="427">
        <v>1.03</v>
      </c>
      <c r="AT86" s="427">
        <v>0.99</v>
      </c>
      <c r="AU86" s="427">
        <v>0.95</v>
      </c>
      <c r="AV86" s="427">
        <v>0.90500000000000003</v>
      </c>
      <c r="AW86" s="427">
        <v>0.85250000000000004</v>
      </c>
      <c r="AX86" s="427">
        <v>0.82250000000000001</v>
      </c>
      <c r="AY86" s="427">
        <v>0.79249999999999998</v>
      </c>
      <c r="AZ86" s="427">
        <v>0.76</v>
      </c>
      <c r="BA86" s="427">
        <v>0.72</v>
      </c>
      <c r="BB86" s="366">
        <v>0.68</v>
      </c>
      <c r="BC86" s="392">
        <f t="shared" ref="BC86:BM87" si="14">((AQ86/AR86)-1)*100</f>
        <v>3.7383177570093462</v>
      </c>
      <c r="BD86" s="393">
        <f t="shared" si="14"/>
        <v>3.8834951456310662</v>
      </c>
      <c r="BE86" s="393">
        <f t="shared" si="14"/>
        <v>4.0404040404040442</v>
      </c>
      <c r="BF86" s="393">
        <f t="shared" si="14"/>
        <v>4.2105263157894868</v>
      </c>
      <c r="BG86" s="393">
        <f t="shared" si="14"/>
        <v>4.9723756906077332</v>
      </c>
      <c r="BH86" s="393">
        <f t="shared" si="14"/>
        <v>6.1583577712609916</v>
      </c>
      <c r="BI86" s="393">
        <f t="shared" si="14"/>
        <v>3.6474164133738718</v>
      </c>
      <c r="BJ86" s="393">
        <f t="shared" si="14"/>
        <v>3.7854889589905349</v>
      </c>
      <c r="BK86" s="393">
        <f t="shared" si="14"/>
        <v>4.2763157894736725</v>
      </c>
      <c r="BL86" s="393">
        <f t="shared" si="14"/>
        <v>5.555555555555558</v>
      </c>
      <c r="BM86" s="394">
        <f t="shared" si="14"/>
        <v>5.8823529411764497</v>
      </c>
      <c r="BN86" s="395">
        <f>AVERAGE(BC86:BM86)</f>
        <v>4.5591460344793413</v>
      </c>
      <c r="BO86" s="395">
        <f>SQRT(AVERAGE((BC86-$BN86)^2,(BD86-$BN86)^2,(BE86-$BN86)^2,(BF86-$BN86)^2,(BG86-$BN86)^2,(BH86-$BN86)^2,(BI86-$BN86)^2,(BJ86-$BN86)^2,(BK86-$BN86)^2,(BL86-$BN86)^2,(BM86-$BN86)^2))</f>
        <v>0.87918488327147515</v>
      </c>
    </row>
    <row r="87" spans="1:67">
      <c r="A87" s="10" t="s">
        <v>648</v>
      </c>
      <c r="B87" s="11" t="s">
        <v>649</v>
      </c>
      <c r="C87" s="28" t="s">
        <v>71</v>
      </c>
      <c r="D87" s="19" t="s">
        <v>216</v>
      </c>
      <c r="E87" s="100">
        <v>51</v>
      </c>
      <c r="F87" s="104">
        <v>10</v>
      </c>
      <c r="G87" s="37" t="s">
        <v>660</v>
      </c>
      <c r="H87" s="38" t="s">
        <v>660</v>
      </c>
      <c r="I87" s="147">
        <v>26.41</v>
      </c>
      <c r="J87" s="214">
        <f>(S87/I87)*100</f>
        <v>5.2252934494509651</v>
      </c>
      <c r="K87" s="343">
        <v>0.34</v>
      </c>
      <c r="L87" s="409">
        <v>0.34499999999999997</v>
      </c>
      <c r="M87" s="761">
        <f>((L87/K87)-1)*100</f>
        <v>1.4705882352941124</v>
      </c>
      <c r="N87" s="16">
        <v>40493</v>
      </c>
      <c r="O87" s="17">
        <v>40497</v>
      </c>
      <c r="P87" s="18">
        <v>40513</v>
      </c>
      <c r="Q87" s="27" t="s">
        <v>7</v>
      </c>
      <c r="R87" s="11"/>
      <c r="S87" s="211">
        <f>L87*4</f>
        <v>1.38</v>
      </c>
      <c r="T87" s="221">
        <f>S87/X87*100</f>
        <v>97.183098591549282</v>
      </c>
      <c r="U87" s="332">
        <f>(I87/SQRT(22.5*X87*(I87/AA87))-1)*100</f>
        <v>10.979280165164562</v>
      </c>
      <c r="V87" s="47">
        <f>I87/X87</f>
        <v>18.598591549295776</v>
      </c>
      <c r="W87" s="333">
        <v>12</v>
      </c>
      <c r="X87" s="137">
        <v>1.42</v>
      </c>
      <c r="Y87" s="131">
        <v>2.86</v>
      </c>
      <c r="Z87" s="124">
        <v>1.05</v>
      </c>
      <c r="AA87" s="132">
        <v>1.49</v>
      </c>
      <c r="AB87" s="131">
        <v>1.72</v>
      </c>
      <c r="AC87" s="124">
        <v>1.9</v>
      </c>
      <c r="AD87" s="335">
        <f>(AC87/AB87-1)*100</f>
        <v>10.465116279069765</v>
      </c>
      <c r="AE87" s="335">
        <f>(I87/AB87)/Y87</f>
        <v>5.3687591478289161</v>
      </c>
      <c r="AF87" s="354">
        <v>2160</v>
      </c>
      <c r="AG87" s="124">
        <v>24.08</v>
      </c>
      <c r="AH87" s="124">
        <v>28.84</v>
      </c>
      <c r="AI87" s="355">
        <f>((I87-AG87)/AG87)*100</f>
        <v>9.676079734219277</v>
      </c>
      <c r="AJ87" s="356">
        <f>((I87-AH87)/AH87)*100</f>
        <v>-8.4257975034674057</v>
      </c>
      <c r="AK87" s="338">
        <f>AN87/AO87</f>
        <v>0.83225441135717804</v>
      </c>
      <c r="AL87" s="339">
        <f>((AQ87/AR87)^(1/1)-1)*100</f>
        <v>1.4869888475836479</v>
      </c>
      <c r="AM87" s="437">
        <f>((AQ87/AT87)^(1/3)-1)*100</f>
        <v>2.4337275223374144</v>
      </c>
      <c r="AN87" s="437">
        <f>((AQ87/AV87)^(1/5)-1)*100</f>
        <v>2.7820174603307546</v>
      </c>
      <c r="AO87" s="335">
        <f>((AQ87/BA87)^(1/10)-1)*100</f>
        <v>3.3427488306058351</v>
      </c>
      <c r="AP87" s="341"/>
      <c r="AQ87" s="409">
        <v>1.365</v>
      </c>
      <c r="AR87" s="343">
        <v>1.345</v>
      </c>
      <c r="AS87" s="343">
        <v>1.31</v>
      </c>
      <c r="AT87" s="343">
        <v>1.27</v>
      </c>
      <c r="AU87" s="343">
        <v>1.23</v>
      </c>
      <c r="AV87" s="343">
        <v>1.19</v>
      </c>
      <c r="AW87" s="343">
        <v>1.1499999999999999</v>
      </c>
      <c r="AX87" s="343">
        <v>1.1100000000000001</v>
      </c>
      <c r="AY87" s="343">
        <v>1.07</v>
      </c>
      <c r="AZ87" s="343">
        <v>1.03</v>
      </c>
      <c r="BA87" s="343">
        <v>0.98250000000000004</v>
      </c>
      <c r="BB87" s="397">
        <v>0.95</v>
      </c>
      <c r="BC87" s="363">
        <f t="shared" si="14"/>
        <v>1.4869888475836479</v>
      </c>
      <c r="BD87" s="445">
        <f t="shared" si="14"/>
        <v>2.6717557251908275</v>
      </c>
      <c r="BE87" s="445">
        <f t="shared" si="14"/>
        <v>3.1496062992125928</v>
      </c>
      <c r="BF87" s="445">
        <f t="shared" si="14"/>
        <v>3.2520325203251987</v>
      </c>
      <c r="BG87" s="445">
        <f t="shared" si="14"/>
        <v>3.3613445378151363</v>
      </c>
      <c r="BH87" s="445">
        <f t="shared" si="14"/>
        <v>3.4782608695652195</v>
      </c>
      <c r="BI87" s="445">
        <f t="shared" si="14"/>
        <v>3.603603603603589</v>
      </c>
      <c r="BJ87" s="445">
        <f t="shared" si="14"/>
        <v>3.7383177570093462</v>
      </c>
      <c r="BK87" s="445">
        <f t="shared" si="14"/>
        <v>3.8834951456310662</v>
      </c>
      <c r="BL87" s="445">
        <f t="shared" si="14"/>
        <v>4.8346055979643809</v>
      </c>
      <c r="BM87" s="365">
        <f t="shared" si="14"/>
        <v>3.4210526315789469</v>
      </c>
      <c r="BN87" s="349">
        <f>AVERAGE(BC87:BM87)</f>
        <v>3.3528239577709047</v>
      </c>
      <c r="BO87" s="349">
        <f>SQRT(AVERAGE((BC87-$BN87)^2,(BD87-$BN87)^2,(BE87-$BN87)^2,(BF87-$BN87)^2,(BG87-$BN87)^2,(BH87-$BN87)^2,(BI87-$BN87)^2,(BJ87-$BN87)^2,(BK87-$BN87)^2,(BL87-$BN87)^2,(BM87-$BN87)^2))</f>
        <v>0.78078618516319021</v>
      </c>
    </row>
    <row r="88" spans="1:67">
      <c r="A88" s="20" t="s">
        <v>627</v>
      </c>
      <c r="B88" s="21" t="s">
        <v>896</v>
      </c>
      <c r="C88" s="28" t="s">
        <v>151</v>
      </c>
      <c r="D88" s="28" t="s">
        <v>769</v>
      </c>
      <c r="E88" s="101">
        <v>16</v>
      </c>
      <c r="F88" s="104">
        <v>161</v>
      </c>
      <c r="G88" s="39" t="s">
        <v>660</v>
      </c>
      <c r="H88" s="40" t="s">
        <v>660</v>
      </c>
      <c r="I88" s="353">
        <v>27.41</v>
      </c>
      <c r="J88" s="214">
        <v>2.9916089018606336</v>
      </c>
      <c r="K88" s="425">
        <v>0.2</v>
      </c>
      <c r="L88" s="385">
        <v>0.20499999999999999</v>
      </c>
      <c r="M88" s="214">
        <v>2.4999999999999907</v>
      </c>
      <c r="N88" s="407">
        <v>40191</v>
      </c>
      <c r="O88" s="63">
        <v>40193</v>
      </c>
      <c r="P88" s="64">
        <v>40225</v>
      </c>
      <c r="Q88" s="27" t="s">
        <v>449</v>
      </c>
      <c r="R88" s="21"/>
      <c r="S88" s="211">
        <v>0.82</v>
      </c>
      <c r="T88" s="221">
        <v>683.33333333333326</v>
      </c>
      <c r="U88" s="332">
        <v>294.11081351992027</v>
      </c>
      <c r="V88" s="47">
        <v>228.41666666666669</v>
      </c>
      <c r="W88" s="333">
        <v>12</v>
      </c>
      <c r="X88" s="137">
        <v>0.12</v>
      </c>
      <c r="Y88" s="131">
        <v>1.68</v>
      </c>
      <c r="Z88" s="353">
        <v>0.73</v>
      </c>
      <c r="AA88" s="132">
        <v>1.53</v>
      </c>
      <c r="AB88" s="131">
        <v>1.38</v>
      </c>
      <c r="AC88" s="353">
        <v>2.06</v>
      </c>
      <c r="AD88" s="335">
        <v>49.2753623188406</v>
      </c>
      <c r="AE88" s="335">
        <v>11.822808833678399</v>
      </c>
      <c r="AF88" s="354">
        <v>2210</v>
      </c>
      <c r="AG88" s="353">
        <v>19.89</v>
      </c>
      <c r="AH88" s="353">
        <v>36.78</v>
      </c>
      <c r="AI88" s="355">
        <v>37.807943690296611</v>
      </c>
      <c r="AJ88" s="356">
        <v>-25.4758020663404</v>
      </c>
      <c r="AK88" s="357">
        <v>1.1263666500102918</v>
      </c>
      <c r="AL88" s="339">
        <v>3.1446540880503138</v>
      </c>
      <c r="AM88" s="438">
        <v>4.9184424109016902</v>
      </c>
      <c r="AN88" s="438">
        <v>6.446777983654008</v>
      </c>
      <c r="AO88" s="335">
        <v>5.7235163910393627</v>
      </c>
      <c r="AP88" s="358"/>
      <c r="AQ88" s="402">
        <v>0.82</v>
      </c>
      <c r="AR88" s="427">
        <v>0.79500000000000004</v>
      </c>
      <c r="AS88" s="428">
        <v>0.78</v>
      </c>
      <c r="AT88" s="428">
        <v>0.71</v>
      </c>
      <c r="AU88" s="428">
        <v>0.65</v>
      </c>
      <c r="AV88" s="428">
        <v>0.6</v>
      </c>
      <c r="AW88" s="428">
        <v>0.55000000000000004</v>
      </c>
      <c r="AX88" s="428">
        <v>0.52600000000000002</v>
      </c>
      <c r="AY88" s="428">
        <v>0.5</v>
      </c>
      <c r="AZ88" s="428">
        <v>0.48</v>
      </c>
      <c r="BA88" s="428">
        <v>0.47</v>
      </c>
      <c r="BB88" s="366">
        <v>0.4425</v>
      </c>
      <c r="BC88" s="363">
        <v>3.1446540880503138</v>
      </c>
      <c r="BD88" s="364">
        <v>1.923076923076916</v>
      </c>
      <c r="BE88" s="364">
        <v>9.8591549295774747</v>
      </c>
      <c r="BF88" s="364">
        <v>9.2307692307692211</v>
      </c>
      <c r="BG88" s="364">
        <v>8.3333333333333499</v>
      </c>
      <c r="BH88" s="364">
        <v>9.0909090909090828</v>
      </c>
      <c r="BI88" s="364">
        <v>4.562737642585545</v>
      </c>
      <c r="BJ88" s="364">
        <v>5.2000000000000046</v>
      </c>
      <c r="BK88" s="364">
        <v>4.1666666666666741</v>
      </c>
      <c r="BL88" s="364">
        <v>2.1276595744680771</v>
      </c>
      <c r="BM88" s="365">
        <v>6.2146892655367205</v>
      </c>
      <c r="BN88" s="349">
        <v>5.8048773404521246</v>
      </c>
      <c r="BO88" s="349">
        <v>2.7927268650395449</v>
      </c>
    </row>
    <row r="89" spans="1:67">
      <c r="A89" s="20" t="s">
        <v>805</v>
      </c>
      <c r="B89" s="21" t="s">
        <v>806</v>
      </c>
      <c r="C89" s="28" t="s">
        <v>151</v>
      </c>
      <c r="D89" s="28" t="s">
        <v>386</v>
      </c>
      <c r="E89" s="101">
        <v>46</v>
      </c>
      <c r="F89" s="104">
        <v>19</v>
      </c>
      <c r="G89" s="39" t="s">
        <v>660</v>
      </c>
      <c r="H89" s="40" t="s">
        <v>660</v>
      </c>
      <c r="I89" s="124">
        <v>44.06</v>
      </c>
      <c r="J89" s="294">
        <f>(S89/I89)*100</f>
        <v>0.95324557421697675</v>
      </c>
      <c r="K89" s="427">
        <v>9.7500000000000003E-2</v>
      </c>
      <c r="L89" s="402">
        <v>0.105</v>
      </c>
      <c r="M89" s="24">
        <f>((L89/K89)-1)*100</f>
        <v>7.6923076923076872</v>
      </c>
      <c r="N89" s="25">
        <v>40457</v>
      </c>
      <c r="O89" s="26">
        <v>40459</v>
      </c>
      <c r="P89" s="27">
        <v>40473</v>
      </c>
      <c r="Q89" s="27" t="s">
        <v>5</v>
      </c>
      <c r="R89" s="21"/>
      <c r="S89" s="211">
        <f>L89*4</f>
        <v>0.42</v>
      </c>
      <c r="T89" s="221">
        <f>S89/X89*100</f>
        <v>19.17808219178082</v>
      </c>
      <c r="U89" s="332">
        <f>(I89/SQRT(22.5*X89*(I89/AA89))-1)*100</f>
        <v>55.952873757041274</v>
      </c>
      <c r="V89" s="47">
        <f>I89/X89</f>
        <v>20.118721461187217</v>
      </c>
      <c r="W89" s="333">
        <v>11</v>
      </c>
      <c r="X89" s="137">
        <v>2.19</v>
      </c>
      <c r="Y89" s="131">
        <v>1.52</v>
      </c>
      <c r="Z89" s="124">
        <v>2.06</v>
      </c>
      <c r="AA89" s="132">
        <v>2.72</v>
      </c>
      <c r="AB89" s="131">
        <v>2.41</v>
      </c>
      <c r="AC89" s="124">
        <v>2.7</v>
      </c>
      <c r="AD89" s="335">
        <f>(AC89/AB89-1)*100</f>
        <v>12.03319502074689</v>
      </c>
      <c r="AE89" s="335">
        <f>(I89/AB89)/Y89</f>
        <v>12.027735313387202</v>
      </c>
      <c r="AF89" s="354">
        <v>2220</v>
      </c>
      <c r="AG89" s="124">
        <v>33.22</v>
      </c>
      <c r="AH89" s="124">
        <v>48.77</v>
      </c>
      <c r="AI89" s="355">
        <f>((I89-AG89)/AG89)*100</f>
        <v>32.630945213726683</v>
      </c>
      <c r="AJ89" s="356">
        <f>((I89-AH89)/AH89)*100</f>
        <v>-9.657576378921469</v>
      </c>
      <c r="AK89" s="357">
        <f>AN89/AO89</f>
        <v>1.6107635735629382</v>
      </c>
      <c r="AL89" s="339">
        <f>((AQ89/AR89)^(1/1)-1)*100</f>
        <v>8.163265306122458</v>
      </c>
      <c r="AM89" s="437">
        <f>((AQ89/AT89)^(1/3)-1)*100</f>
        <v>10.141263517539588</v>
      </c>
      <c r="AN89" s="437">
        <f>((AQ89/AV89)^(1/5)-1)*100</f>
        <v>8.9660868379424663</v>
      </c>
      <c r="AO89" s="335">
        <f>((AQ89/BA89)^(1/10)-1)*100</f>
        <v>5.5663580832721937</v>
      </c>
      <c r="AP89" s="358"/>
      <c r="AQ89" s="402">
        <v>0.39750000000000002</v>
      </c>
      <c r="AR89" s="427">
        <v>0.36749999999999999</v>
      </c>
      <c r="AS89" s="427">
        <v>0.33</v>
      </c>
      <c r="AT89" s="427">
        <v>0.29749999999999999</v>
      </c>
      <c r="AU89" s="427">
        <v>0.27500000000000002</v>
      </c>
      <c r="AV89" s="427">
        <v>0.25874999999999998</v>
      </c>
      <c r="AW89" s="427">
        <v>0.25124999999999997</v>
      </c>
      <c r="AX89" s="427">
        <v>0.24625</v>
      </c>
      <c r="AY89" s="427">
        <v>0.24124999999999999</v>
      </c>
      <c r="AZ89" s="427">
        <v>0.23624999999999999</v>
      </c>
      <c r="BA89" s="427">
        <v>0.23125000000000001</v>
      </c>
      <c r="BB89" s="366">
        <v>0.22700000000000001</v>
      </c>
      <c r="BC89" s="363">
        <f t="shared" ref="BC89:BM89" si="15">((AQ89/AR89)-1)*100</f>
        <v>8.163265306122458</v>
      </c>
      <c r="BD89" s="445">
        <f t="shared" si="15"/>
        <v>11.363636363636353</v>
      </c>
      <c r="BE89" s="445">
        <f t="shared" si="15"/>
        <v>10.924369747899165</v>
      </c>
      <c r="BF89" s="445">
        <f t="shared" si="15"/>
        <v>8.1818181818181799</v>
      </c>
      <c r="BG89" s="445">
        <f t="shared" si="15"/>
        <v>6.2801932367150037</v>
      </c>
      <c r="BH89" s="445">
        <f t="shared" si="15"/>
        <v>2.9850746268656803</v>
      </c>
      <c r="BI89" s="445">
        <f t="shared" si="15"/>
        <v>2.0304568527918621</v>
      </c>
      <c r="BJ89" s="445">
        <f t="shared" si="15"/>
        <v>2.0725388601036343</v>
      </c>
      <c r="BK89" s="445">
        <f t="shared" si="15"/>
        <v>2.1164021164021163</v>
      </c>
      <c r="BL89" s="445">
        <f t="shared" si="15"/>
        <v>2.1621621621621623</v>
      </c>
      <c r="BM89" s="365">
        <f t="shared" si="15"/>
        <v>1.8722466960352513</v>
      </c>
      <c r="BN89" s="349">
        <f>AVERAGE(BC89:BM89)</f>
        <v>5.2865603773228971</v>
      </c>
      <c r="BO89" s="349">
        <f>SQRT(AVERAGE((BC89-$BN89)^2,(BD89-$BN89)^2,(BE89-$BN89)^2,(BF89-$BN89)^2,(BG89-$BN89)^2,(BH89-$BN89)^2,(BI89-$BN89)^2,(BJ89-$BN89)^2,(BK89-$BN89)^2,(BL89-$BN89)^2,(BM89-$BN89)^2))</f>
        <v>3.6188809038543792</v>
      </c>
    </row>
    <row r="90" spans="1:67">
      <c r="A90" s="76" t="s">
        <v>736</v>
      </c>
      <c r="B90" s="21" t="s">
        <v>737</v>
      </c>
      <c r="C90" s="28" t="s">
        <v>99</v>
      </c>
      <c r="D90" s="28" t="s">
        <v>776</v>
      </c>
      <c r="E90" s="101">
        <v>11</v>
      </c>
      <c r="F90" s="104">
        <v>223</v>
      </c>
      <c r="G90" s="39" t="s">
        <v>717</v>
      </c>
      <c r="H90" s="40" t="s">
        <v>717</v>
      </c>
      <c r="I90" s="159">
        <v>37.54</v>
      </c>
      <c r="J90" s="294">
        <v>1.7048481619605755</v>
      </c>
      <c r="K90" s="427">
        <v>0.13500000000000001</v>
      </c>
      <c r="L90" s="402">
        <v>0.16</v>
      </c>
      <c r="M90" s="214">
        <v>18.518518518518512</v>
      </c>
      <c r="N90" s="25">
        <v>40779</v>
      </c>
      <c r="O90" s="26">
        <v>40781</v>
      </c>
      <c r="P90" s="27">
        <v>40800</v>
      </c>
      <c r="Q90" s="27" t="s">
        <v>229</v>
      </c>
      <c r="R90" s="94" t="s">
        <v>137</v>
      </c>
      <c r="S90" s="211">
        <v>0.64</v>
      </c>
      <c r="T90" s="221">
        <v>34.224598930481285</v>
      </c>
      <c r="U90" s="332">
        <v>112.26615877903031</v>
      </c>
      <c r="V90" s="47">
        <v>20.074866310160431</v>
      </c>
      <c r="W90" s="333">
        <v>12</v>
      </c>
      <c r="X90" s="137">
        <v>1.87</v>
      </c>
      <c r="Y90" s="131">
        <v>1.1200000000000001</v>
      </c>
      <c r="Z90" s="353">
        <v>1.49</v>
      </c>
      <c r="AA90" s="132">
        <v>5.05</v>
      </c>
      <c r="AB90" s="131">
        <v>2.39</v>
      </c>
      <c r="AC90" s="353">
        <v>2.72</v>
      </c>
      <c r="AD90" s="335">
        <v>13.807531380753149</v>
      </c>
      <c r="AE90" s="335">
        <v>14.02420800956366</v>
      </c>
      <c r="AF90" s="354">
        <v>2310</v>
      </c>
      <c r="AG90" s="353">
        <v>25.5</v>
      </c>
      <c r="AH90" s="353">
        <v>40.86</v>
      </c>
      <c r="AI90" s="355">
        <v>47.2156862745098</v>
      </c>
      <c r="AJ90" s="356">
        <v>-8.1253059226627506</v>
      </c>
      <c r="AK90" s="357" t="s">
        <v>664</v>
      </c>
      <c r="AL90" s="339">
        <v>8.6956521739130377</v>
      </c>
      <c r="AM90" s="438">
        <v>5.9839832948326501</v>
      </c>
      <c r="AN90" s="438">
        <v>6.790716584560208</v>
      </c>
      <c r="AO90" s="335" t="s">
        <v>664</v>
      </c>
      <c r="AP90" s="358"/>
      <c r="AQ90" s="402">
        <v>0.5</v>
      </c>
      <c r="AR90" s="427">
        <v>0.46</v>
      </c>
      <c r="AS90" s="428">
        <v>0.44</v>
      </c>
      <c r="AT90" s="428">
        <v>0.42</v>
      </c>
      <c r="AU90" s="428">
        <v>0.4</v>
      </c>
      <c r="AV90" s="428">
        <v>0.36</v>
      </c>
      <c r="AW90" s="428">
        <v>0.32</v>
      </c>
      <c r="AX90" s="428">
        <v>0.28000000000000003</v>
      </c>
      <c r="AY90" s="428">
        <v>0.24</v>
      </c>
      <c r="AZ90" s="428">
        <v>0.2</v>
      </c>
      <c r="BA90" s="444">
        <v>0</v>
      </c>
      <c r="BB90" s="362">
        <v>0</v>
      </c>
      <c r="BC90" s="363">
        <v>8.6956521739130377</v>
      </c>
      <c r="BD90" s="445">
        <v>4.5454545454545405</v>
      </c>
      <c r="BE90" s="445">
        <v>4.7619047619047672</v>
      </c>
      <c r="BF90" s="445">
        <v>4.9999999999999822</v>
      </c>
      <c r="BG90" s="445">
        <v>11.111111111111116</v>
      </c>
      <c r="BH90" s="445">
        <v>12.5</v>
      </c>
      <c r="BI90" s="445">
        <v>14.285714285714281</v>
      </c>
      <c r="BJ90" s="445">
        <v>16.666666666666671</v>
      </c>
      <c r="BK90" s="445">
        <v>2</v>
      </c>
      <c r="BL90" s="445">
        <v>0</v>
      </c>
      <c r="BM90" s="365">
        <v>0</v>
      </c>
      <c r="BN90" s="349">
        <v>8.8696821404331274</v>
      </c>
      <c r="BO90" s="349">
        <v>6.3255153385081195</v>
      </c>
    </row>
    <row r="91" spans="1:67">
      <c r="A91" s="29" t="s">
        <v>362</v>
      </c>
      <c r="B91" s="31" t="s">
        <v>363</v>
      </c>
      <c r="C91" s="28" t="s">
        <v>102</v>
      </c>
      <c r="D91" s="36" t="s">
        <v>610</v>
      </c>
      <c r="E91" s="102">
        <v>10</v>
      </c>
      <c r="F91" s="104">
        <v>225</v>
      </c>
      <c r="G91" s="41" t="s">
        <v>717</v>
      </c>
      <c r="H91" s="43" t="s">
        <v>717</v>
      </c>
      <c r="I91" s="125">
        <v>21.79</v>
      </c>
      <c r="J91" s="214">
        <v>2.2028453418999541</v>
      </c>
      <c r="K91" s="378">
        <v>0.1</v>
      </c>
      <c r="L91" s="406">
        <v>0.12</v>
      </c>
      <c r="M91" s="214">
        <v>2</v>
      </c>
      <c r="N91" s="328">
        <v>40403</v>
      </c>
      <c r="O91" s="322">
        <v>40407</v>
      </c>
      <c r="P91" s="323">
        <v>40421</v>
      </c>
      <c r="Q91" s="35" t="s">
        <v>697</v>
      </c>
      <c r="R91" s="31" t="s">
        <v>110</v>
      </c>
      <c r="S91" s="171">
        <v>0.48</v>
      </c>
      <c r="T91" s="221">
        <v>23.645320197044338</v>
      </c>
      <c r="U91" s="332">
        <v>-36.320623866764237</v>
      </c>
      <c r="V91" s="47">
        <v>10.733990147783249</v>
      </c>
      <c r="W91" s="369">
        <v>12</v>
      </c>
      <c r="X91" s="137">
        <v>2.0299999999999998</v>
      </c>
      <c r="Y91" s="131">
        <v>1.6</v>
      </c>
      <c r="Z91" s="124">
        <v>1.47</v>
      </c>
      <c r="AA91" s="132">
        <v>0.85</v>
      </c>
      <c r="AB91" s="131">
        <v>1.41</v>
      </c>
      <c r="AC91" s="353">
        <v>2.48</v>
      </c>
      <c r="AD91" s="335">
        <v>75.886524822695051</v>
      </c>
      <c r="AE91" s="335">
        <v>9.6586879432624109</v>
      </c>
      <c r="AF91" s="354">
        <v>2310</v>
      </c>
      <c r="AG91" s="124">
        <v>17.02</v>
      </c>
      <c r="AH91" s="124">
        <v>23.62</v>
      </c>
      <c r="AI91" s="355">
        <v>28.025851938895414</v>
      </c>
      <c r="AJ91" s="356">
        <v>-7.7476714648602947</v>
      </c>
      <c r="AK91" s="374" t="s">
        <v>664</v>
      </c>
      <c r="AL91" s="339">
        <v>10.526315789473667</v>
      </c>
      <c r="AM91" s="438">
        <v>9.4879784971972239</v>
      </c>
      <c r="AN91" s="438">
        <v>18.466445254224407</v>
      </c>
      <c r="AO91" s="335" t="s">
        <v>664</v>
      </c>
      <c r="AP91" s="375"/>
      <c r="AQ91" s="367">
        <v>0.42</v>
      </c>
      <c r="AR91" s="378">
        <v>0.38</v>
      </c>
      <c r="AS91" s="377">
        <v>0.36</v>
      </c>
      <c r="AT91" s="378">
        <v>0.32</v>
      </c>
      <c r="AU91" s="378">
        <v>0.24</v>
      </c>
      <c r="AV91" s="378">
        <v>0.18</v>
      </c>
      <c r="AW91" s="377">
        <v>0.12</v>
      </c>
      <c r="AX91" s="378">
        <v>0.09</v>
      </c>
      <c r="AY91" s="377">
        <v>0.08</v>
      </c>
      <c r="AZ91" s="378">
        <v>0.02</v>
      </c>
      <c r="BA91" s="377">
        <v>0</v>
      </c>
      <c r="BB91" s="379">
        <v>0</v>
      </c>
      <c r="BC91" s="363">
        <v>10.526315789473667</v>
      </c>
      <c r="BD91" s="445">
        <v>5.5555555555555562</v>
      </c>
      <c r="BE91" s="445">
        <v>12.5</v>
      </c>
      <c r="BF91" s="445">
        <v>33.33333333333335</v>
      </c>
      <c r="BG91" s="445">
        <v>33.333333333333329</v>
      </c>
      <c r="BH91" s="445">
        <v>50</v>
      </c>
      <c r="BI91" s="445">
        <v>33.333333333333329</v>
      </c>
      <c r="BJ91" s="445">
        <v>12.5</v>
      </c>
      <c r="BK91" s="445">
        <v>300</v>
      </c>
      <c r="BL91" s="445">
        <v>0</v>
      </c>
      <c r="BM91" s="365">
        <v>0</v>
      </c>
      <c r="BN91" s="349">
        <v>44.643806485911746</v>
      </c>
      <c r="BO91" s="349">
        <v>82.221285024509001</v>
      </c>
    </row>
    <row r="92" spans="1:67">
      <c r="A92" s="10" t="s">
        <v>328</v>
      </c>
      <c r="B92" s="11" t="s">
        <v>329</v>
      </c>
      <c r="C92" s="28" t="s">
        <v>103</v>
      </c>
      <c r="D92" s="19" t="s">
        <v>769</v>
      </c>
      <c r="E92" s="100">
        <v>19</v>
      </c>
      <c r="F92" s="104">
        <v>125</v>
      </c>
      <c r="G92" s="37" t="s">
        <v>717</v>
      </c>
      <c r="H92" s="38" t="s">
        <v>717</v>
      </c>
      <c r="I92" s="147">
        <v>28.95</v>
      </c>
      <c r="J92" s="293">
        <v>1.4507772020725389</v>
      </c>
      <c r="K92" s="400">
        <v>9.5000000000000001E-2</v>
      </c>
      <c r="L92" s="400">
        <v>0.105</v>
      </c>
      <c r="M92" s="213">
        <v>10.526315789473667</v>
      </c>
      <c r="N92" s="16">
        <v>40591</v>
      </c>
      <c r="O92" s="17">
        <v>40596</v>
      </c>
      <c r="P92" s="18">
        <v>40612</v>
      </c>
      <c r="Q92" s="27" t="s">
        <v>247</v>
      </c>
      <c r="R92" s="11" t="s">
        <v>281</v>
      </c>
      <c r="S92" s="211">
        <v>0.42</v>
      </c>
      <c r="T92" s="222">
        <v>27.631578947368425</v>
      </c>
      <c r="U92" s="380">
        <v>58.291314830843426</v>
      </c>
      <c r="V92" s="46">
        <v>19.046052631578945</v>
      </c>
      <c r="W92" s="333">
        <v>6</v>
      </c>
      <c r="X92" s="145">
        <v>1.52</v>
      </c>
      <c r="Y92" s="146">
        <v>1.46</v>
      </c>
      <c r="Z92" s="147">
        <v>2.66</v>
      </c>
      <c r="AA92" s="148">
        <v>2.96</v>
      </c>
      <c r="AB92" s="146">
        <v>1.56</v>
      </c>
      <c r="AC92" s="147">
        <v>1.72</v>
      </c>
      <c r="AD92" s="334">
        <v>10.256410256410243</v>
      </c>
      <c r="AE92" s="381">
        <v>12.710748155953629</v>
      </c>
      <c r="AF92" s="396">
        <v>2500</v>
      </c>
      <c r="AG92" s="147">
        <v>23.34</v>
      </c>
      <c r="AH92" s="147">
        <v>34.17</v>
      </c>
      <c r="AI92" s="336">
        <v>24.03598971722365</v>
      </c>
      <c r="AJ92" s="337">
        <v>-15.27655838454786</v>
      </c>
      <c r="AK92" s="357">
        <v>1.1285924646244501</v>
      </c>
      <c r="AL92" s="382">
        <v>11.76470588235294</v>
      </c>
      <c r="AM92" s="383">
        <v>13.484552524869732</v>
      </c>
      <c r="AN92" s="383">
        <v>16.118714233316208</v>
      </c>
      <c r="AO92" s="334">
        <v>14.282138804355631</v>
      </c>
      <c r="AP92" s="358"/>
      <c r="AQ92" s="402">
        <v>0.38</v>
      </c>
      <c r="AR92" s="427">
        <v>0.34</v>
      </c>
      <c r="AS92" s="427">
        <v>0.3</v>
      </c>
      <c r="AT92" s="427">
        <v>0.26</v>
      </c>
      <c r="AU92" s="427">
        <v>0.22</v>
      </c>
      <c r="AV92" s="427">
        <v>0.18</v>
      </c>
      <c r="AW92" s="427">
        <v>0.16</v>
      </c>
      <c r="AX92" s="442">
        <v>0.14000000000000001</v>
      </c>
      <c r="AY92" s="427">
        <v>0.14000000000000001</v>
      </c>
      <c r="AZ92" s="427">
        <v>0.12</v>
      </c>
      <c r="BA92" s="427">
        <v>0.1</v>
      </c>
      <c r="BB92" s="366">
        <v>0.08</v>
      </c>
      <c r="BC92" s="346">
        <v>11.76470588235294</v>
      </c>
      <c r="BD92" s="347">
        <v>13.33333333333335</v>
      </c>
      <c r="BE92" s="347">
        <v>15.384615384615369</v>
      </c>
      <c r="BF92" s="347">
        <v>18.181818181818187</v>
      </c>
      <c r="BG92" s="347">
        <v>22.222222222222221</v>
      </c>
      <c r="BH92" s="347">
        <v>12.5</v>
      </c>
      <c r="BI92" s="347">
        <v>14.285714285714281</v>
      </c>
      <c r="BJ92" s="347">
        <v>0</v>
      </c>
      <c r="BK92" s="347">
        <v>16.666666666666671</v>
      </c>
      <c r="BL92" s="347">
        <v>2</v>
      </c>
      <c r="BM92" s="348">
        <v>25</v>
      </c>
      <c r="BN92" s="350">
        <v>15.394461450611189</v>
      </c>
      <c r="BO92" s="350">
        <v>6.2776926800165072</v>
      </c>
    </row>
    <row r="93" spans="1:67">
      <c r="A93" s="76" t="s">
        <v>420</v>
      </c>
      <c r="B93" s="21" t="s">
        <v>421</v>
      </c>
      <c r="C93" s="28" t="s">
        <v>151</v>
      </c>
      <c r="D93" s="28" t="s">
        <v>753</v>
      </c>
      <c r="E93" s="101">
        <v>10</v>
      </c>
      <c r="F93" s="104">
        <v>243</v>
      </c>
      <c r="G93" s="39" t="s">
        <v>660</v>
      </c>
      <c r="H93" s="40" t="s">
        <v>660</v>
      </c>
      <c r="I93" s="159">
        <v>97.35</v>
      </c>
      <c r="J93" s="294">
        <v>0.73959938366718003</v>
      </c>
      <c r="K93" s="427">
        <v>0.16500000000000001</v>
      </c>
      <c r="L93" s="402">
        <v>0.18</v>
      </c>
      <c r="M93" s="214">
        <v>9.0909090909090828</v>
      </c>
      <c r="N93" s="25">
        <v>40716</v>
      </c>
      <c r="O93" s="26">
        <v>40718</v>
      </c>
      <c r="P93" s="27">
        <v>40739</v>
      </c>
      <c r="Q93" s="27" t="s">
        <v>13</v>
      </c>
      <c r="R93" s="21"/>
      <c r="S93" s="211">
        <v>0.72</v>
      </c>
      <c r="T93" s="221">
        <v>14.428857715430858</v>
      </c>
      <c r="U93" s="332">
        <v>44.255395873003472</v>
      </c>
      <c r="V93" s="47">
        <v>19.509018036072138</v>
      </c>
      <c r="W93" s="333">
        <v>12</v>
      </c>
      <c r="X93" s="137">
        <v>4.99</v>
      </c>
      <c r="Y93" s="131">
        <v>1.47</v>
      </c>
      <c r="Z93" s="353">
        <v>1.0900000000000001</v>
      </c>
      <c r="AA93" s="132">
        <v>2.4</v>
      </c>
      <c r="AB93" s="131">
        <v>5.87</v>
      </c>
      <c r="AC93" s="353">
        <v>7.07</v>
      </c>
      <c r="AD93" s="335">
        <v>20.442930153321964</v>
      </c>
      <c r="AE93" s="386">
        <v>11.281855161144527</v>
      </c>
      <c r="AF93" s="354">
        <v>2560</v>
      </c>
      <c r="AG93" s="353">
        <v>65.94</v>
      </c>
      <c r="AH93" s="353">
        <v>116.02</v>
      </c>
      <c r="AI93" s="355">
        <v>47.634212920837129</v>
      </c>
      <c r="AJ93" s="356">
        <v>-16.092053094294091</v>
      </c>
      <c r="AK93" s="357">
        <v>1.4919253981840686</v>
      </c>
      <c r="AL93" s="339">
        <v>12.5</v>
      </c>
      <c r="AM93" s="438">
        <v>16.348338572528082</v>
      </c>
      <c r="AN93" s="438">
        <v>13.806042630985372</v>
      </c>
      <c r="AO93" s="335">
        <v>9.2538424828679151</v>
      </c>
      <c r="AP93" s="358"/>
      <c r="AQ93" s="402">
        <v>0.63</v>
      </c>
      <c r="AR93" s="427">
        <v>0.56000000000000005</v>
      </c>
      <c r="AS93" s="427">
        <v>0.47</v>
      </c>
      <c r="AT93" s="427">
        <v>0.4</v>
      </c>
      <c r="AU93" s="427">
        <v>0.36</v>
      </c>
      <c r="AV93" s="427">
        <v>0.33</v>
      </c>
      <c r="AW93" s="442">
        <v>0.32</v>
      </c>
      <c r="AX93" s="427">
        <v>0.31</v>
      </c>
      <c r="AY93" s="427">
        <v>0.28000000000000003</v>
      </c>
      <c r="AZ93" s="442">
        <v>0.26</v>
      </c>
      <c r="BA93" s="442">
        <v>0.26</v>
      </c>
      <c r="BB93" s="366">
        <v>0.26</v>
      </c>
      <c r="BC93" s="363">
        <v>12.5</v>
      </c>
      <c r="BD93" s="364">
        <v>19.148936170212782</v>
      </c>
      <c r="BE93" s="364">
        <v>17.499999999999979</v>
      </c>
      <c r="BF93" s="364">
        <v>11.111111111111116</v>
      </c>
      <c r="BG93" s="364">
        <v>9.0909090909090828</v>
      </c>
      <c r="BH93" s="364">
        <v>3.125</v>
      </c>
      <c r="BI93" s="364">
        <v>3.2258064516128999</v>
      </c>
      <c r="BJ93" s="364">
        <v>10.714285714285699</v>
      </c>
      <c r="BK93" s="364">
        <v>7.6923076923077085</v>
      </c>
      <c r="BL93" s="364">
        <v>0</v>
      </c>
      <c r="BM93" s="365">
        <v>0</v>
      </c>
      <c r="BN93" s="349">
        <v>8.5553051118581145</v>
      </c>
      <c r="BO93" s="349">
        <v>6.2106685470203145</v>
      </c>
    </row>
    <row r="94" spans="1:67">
      <c r="A94" s="20" t="s">
        <v>197</v>
      </c>
      <c r="B94" s="21" t="s">
        <v>198</v>
      </c>
      <c r="C94" s="28" t="s">
        <v>151</v>
      </c>
      <c r="D94" s="28" t="s">
        <v>621</v>
      </c>
      <c r="E94" s="101">
        <v>34</v>
      </c>
      <c r="F94" s="104">
        <v>70</v>
      </c>
      <c r="G94" s="39" t="s">
        <v>660</v>
      </c>
      <c r="H94" s="40" t="s">
        <v>660</v>
      </c>
      <c r="I94" s="353">
        <v>43.23</v>
      </c>
      <c r="J94" s="294">
        <f>(S94/I94)*100</f>
        <v>1.5729817256534815</v>
      </c>
      <c r="K94" s="427">
        <v>0.16</v>
      </c>
      <c r="L94" s="402">
        <v>0.17</v>
      </c>
      <c r="M94" s="24">
        <f>((L94/K94)-1)*100</f>
        <v>6.25</v>
      </c>
      <c r="N94" s="329">
        <v>40403</v>
      </c>
      <c r="O94" s="320">
        <v>40407</v>
      </c>
      <c r="P94" s="321">
        <v>40422</v>
      </c>
      <c r="Q94" s="27" t="s">
        <v>7</v>
      </c>
      <c r="R94" s="21"/>
      <c r="S94" s="211">
        <f>L94*4</f>
        <v>0.68</v>
      </c>
      <c r="T94" s="221">
        <f>S94/X94*100</f>
        <v>27.41935483870968</v>
      </c>
      <c r="U94" s="332">
        <f>(I94/SQRT(22.5*X94*(I94/AA94))-1)*100</f>
        <v>23.226341270021077</v>
      </c>
      <c r="V94" s="47">
        <f>I94/X94</f>
        <v>17.431451612903224</v>
      </c>
      <c r="W94" s="333">
        <v>12</v>
      </c>
      <c r="X94" s="137">
        <v>2.48</v>
      </c>
      <c r="Y94" s="131">
        <v>1.1399999999999999</v>
      </c>
      <c r="Z94" s="353">
        <v>1</v>
      </c>
      <c r="AA94" s="132">
        <v>1.96</v>
      </c>
      <c r="AB94" s="131">
        <v>2.95</v>
      </c>
      <c r="AC94" s="353">
        <v>3.63</v>
      </c>
      <c r="AD94" s="335">
        <f>(AC94/AB94-1)*100</f>
        <v>23.050847457627111</v>
      </c>
      <c r="AE94" s="386">
        <f>(I94/AB94)/Y94</f>
        <v>12.854594112399644</v>
      </c>
      <c r="AF94" s="354">
        <v>2640</v>
      </c>
      <c r="AG94" s="353">
        <v>27.97</v>
      </c>
      <c r="AH94" s="353">
        <v>50.6</v>
      </c>
      <c r="AI94" s="355">
        <f>((I94-AG94)/AG94)*100</f>
        <v>54.558455488022872</v>
      </c>
      <c r="AJ94" s="356">
        <f>((I94-AH94)/AH94)*100</f>
        <v>-14.565217391304355</v>
      </c>
      <c r="AK94" s="357">
        <f>AN94/AO94</f>
        <v>1.158627440058013</v>
      </c>
      <c r="AL94" s="339">
        <f>((AQ94/AR94)^(1/1)-1)*100</f>
        <v>4.7619047619047672</v>
      </c>
      <c r="AM94" s="438">
        <f>((AQ94/AT94)^(1/3)-1)*100</f>
        <v>5.6295191645437948</v>
      </c>
      <c r="AN94" s="438">
        <f>((AQ94/AV94)^(1/5)-1)*100</f>
        <v>6.5762756635474373</v>
      </c>
      <c r="AO94" s="335">
        <f>((AQ94/BA94)^(1/10)-1)*100</f>
        <v>5.6759191403391585</v>
      </c>
      <c r="AP94" s="358"/>
      <c r="AQ94" s="402">
        <v>0.66</v>
      </c>
      <c r="AR94" s="428">
        <v>0.63</v>
      </c>
      <c r="AS94" s="428">
        <v>0.6</v>
      </c>
      <c r="AT94" s="428">
        <v>0.56000000000000005</v>
      </c>
      <c r="AU94" s="428">
        <v>0.52</v>
      </c>
      <c r="AV94" s="428">
        <v>0.48</v>
      </c>
      <c r="AW94" s="428">
        <v>0.47</v>
      </c>
      <c r="AX94" s="428">
        <v>0.435</v>
      </c>
      <c r="AY94" s="428">
        <v>0.42499999999999999</v>
      </c>
      <c r="AZ94" s="428">
        <v>0.41499999999999998</v>
      </c>
      <c r="BA94" s="428">
        <v>0.38</v>
      </c>
      <c r="BB94" s="366">
        <v>0.34</v>
      </c>
      <c r="BC94" s="363">
        <f t="shared" ref="BC94:BM95" si="16">((AQ94/AR94)-1)*100</f>
        <v>4.7619047619047672</v>
      </c>
      <c r="BD94" s="445">
        <f t="shared" si="16"/>
        <v>5.0000000000000044</v>
      </c>
      <c r="BE94" s="445">
        <f t="shared" si="16"/>
        <v>7.1428571428571397</v>
      </c>
      <c r="BF94" s="445">
        <f t="shared" si="16"/>
        <v>7.6923076923077094</v>
      </c>
      <c r="BG94" s="445">
        <f t="shared" si="16"/>
        <v>8.3333333333333481</v>
      </c>
      <c r="BH94" s="445">
        <f t="shared" si="16"/>
        <v>2.1276595744680771</v>
      </c>
      <c r="BI94" s="445">
        <f t="shared" si="16"/>
        <v>8.045977011494255</v>
      </c>
      <c r="BJ94" s="445">
        <f t="shared" si="16"/>
        <v>2.3529411764705799</v>
      </c>
      <c r="BK94" s="445">
        <f t="shared" si="16"/>
        <v>2.4096385542168752</v>
      </c>
      <c r="BL94" s="445">
        <f t="shared" si="16"/>
        <v>9.210526315789469</v>
      </c>
      <c r="BM94" s="365">
        <f t="shared" si="16"/>
        <v>11.764705882352944</v>
      </c>
      <c r="BN94" s="349">
        <f>AVERAGE(BC94:BM94)</f>
        <v>6.2583501313813796</v>
      </c>
      <c r="BO94" s="349">
        <f>SQRT(AVERAGE((BC94-$BN94)^2,(BD94-$BN94)^2,(BE94-$BN94)^2,(BF94-$BN94)^2,(BG94-$BN94)^2,(BH94-$BN94)^2,(BI94-$BN94)^2,(BJ94-$BN94)^2,(BK94-$BN94)^2,(BL94-$BN94)^2,(BM94-$BN94)^2))</f>
        <v>3.0200127656873819</v>
      </c>
    </row>
    <row r="95" spans="1:67">
      <c r="A95" s="20" t="s">
        <v>652</v>
      </c>
      <c r="B95" s="21" t="s">
        <v>653</v>
      </c>
      <c r="C95" s="28" t="s">
        <v>102</v>
      </c>
      <c r="D95" s="28" t="s">
        <v>610</v>
      </c>
      <c r="E95" s="101">
        <v>30</v>
      </c>
      <c r="F95" s="104">
        <v>82</v>
      </c>
      <c r="G95" s="39" t="s">
        <v>660</v>
      </c>
      <c r="H95" s="40" t="s">
        <v>796</v>
      </c>
      <c r="I95" s="124">
        <v>10.44</v>
      </c>
      <c r="J95" s="214">
        <f>(S95/I95)*100</f>
        <v>6.7049808429118771</v>
      </c>
      <c r="K95" s="427">
        <v>0.17249999999999999</v>
      </c>
      <c r="L95" s="402">
        <v>0.17499999999999999</v>
      </c>
      <c r="M95" s="746">
        <f>((L95/K95)-1)*100</f>
        <v>1.449275362318847</v>
      </c>
      <c r="N95" s="25">
        <v>40604</v>
      </c>
      <c r="O95" s="26">
        <v>40606</v>
      </c>
      <c r="P95" s="27">
        <v>40617</v>
      </c>
      <c r="Q95" s="27" t="s">
        <v>8</v>
      </c>
      <c r="R95" s="80"/>
      <c r="S95" s="211">
        <f>L95*4</f>
        <v>0.7</v>
      </c>
      <c r="T95" s="749">
        <f>S95/X95*100</f>
        <v>-2333.333333333333</v>
      </c>
      <c r="U95" s="332" t="s">
        <v>664</v>
      </c>
      <c r="V95" s="750">
        <f>I95/X95</f>
        <v>-348</v>
      </c>
      <c r="W95" s="333">
        <v>12</v>
      </c>
      <c r="X95" s="137">
        <v>-0.03</v>
      </c>
      <c r="Y95" s="131">
        <v>6.02</v>
      </c>
      <c r="Z95" s="353">
        <v>0.64</v>
      </c>
      <c r="AA95" s="132">
        <v>0.68</v>
      </c>
      <c r="AB95" s="131">
        <v>0.18</v>
      </c>
      <c r="AC95" s="353">
        <v>0.89</v>
      </c>
      <c r="AD95" s="335">
        <f>(AC95/AB95-1)*100</f>
        <v>394.44444444444446</v>
      </c>
      <c r="AE95" s="386">
        <f>(I95/AB95)/Y95</f>
        <v>9.6345514950166127</v>
      </c>
      <c r="AF95" s="354">
        <v>2660</v>
      </c>
      <c r="AG95" s="353">
        <v>10.58</v>
      </c>
      <c r="AH95" s="353">
        <v>14.18</v>
      </c>
      <c r="AI95" s="355">
        <f>((I95-AG95)/AG95)*100</f>
        <v>-1.3232514177693815</v>
      </c>
      <c r="AJ95" s="356">
        <f>((I95-AH95)/AH95)*100</f>
        <v>-26.375176304654445</v>
      </c>
      <c r="AK95" s="357">
        <f>AN95/AO95</f>
        <v>0.68851299025701063</v>
      </c>
      <c r="AL95" s="339">
        <f>((AQ95/AR95)^(1/1)-1)*100</f>
        <v>1.4705882352941124</v>
      </c>
      <c r="AM95" s="438">
        <f>((AQ95/AT95)^(1/3)-1)*100</f>
        <v>3.0788379107201225</v>
      </c>
      <c r="AN95" s="438">
        <f>((AQ95/AV95)^(1/5)-1)*100</f>
        <v>6.1489801527652377</v>
      </c>
      <c r="AO95" s="335">
        <f>((AQ95/BA95)^(1/10)-1)*100</f>
        <v>8.9308121121577155</v>
      </c>
      <c r="AP95" s="358"/>
      <c r="AQ95" s="402">
        <v>0.69</v>
      </c>
      <c r="AR95" s="442">
        <v>0.68</v>
      </c>
      <c r="AS95" s="428">
        <v>0.67</v>
      </c>
      <c r="AT95" s="428">
        <v>0.63</v>
      </c>
      <c r="AU95" s="428">
        <v>0.59</v>
      </c>
      <c r="AV95" s="428">
        <v>0.51200000000000001</v>
      </c>
      <c r="AW95" s="428">
        <v>0.40266000000000002</v>
      </c>
      <c r="AX95" s="428">
        <v>0.35731999999999997</v>
      </c>
      <c r="AY95" s="428">
        <v>0.33602000000000004</v>
      </c>
      <c r="AZ95" s="428">
        <v>0.31466</v>
      </c>
      <c r="BA95" s="428">
        <v>0.29332000000000003</v>
      </c>
      <c r="BB95" s="366">
        <v>0.26135999999999998</v>
      </c>
      <c r="BC95" s="363">
        <f t="shared" si="16"/>
        <v>1.4705882352941124</v>
      </c>
      <c r="BD95" s="445">
        <f t="shared" si="16"/>
        <v>1.4925373134328401</v>
      </c>
      <c r="BE95" s="445">
        <f t="shared" si="16"/>
        <v>6.3492063492063489</v>
      </c>
      <c r="BF95" s="445">
        <f t="shared" si="16"/>
        <v>6.7796610169491567</v>
      </c>
      <c r="BG95" s="445">
        <f t="shared" si="16"/>
        <v>15.234375</v>
      </c>
      <c r="BH95" s="445">
        <f t="shared" si="16"/>
        <v>27.154423086474932</v>
      </c>
      <c r="BI95" s="445">
        <f t="shared" si="16"/>
        <v>12.68890630247399</v>
      </c>
      <c r="BJ95" s="445">
        <f t="shared" si="16"/>
        <v>6.3389083983095951</v>
      </c>
      <c r="BK95" s="445">
        <f t="shared" si="16"/>
        <v>6.7882794126994384</v>
      </c>
      <c r="BL95" s="445">
        <f t="shared" si="16"/>
        <v>7.2753306968498466</v>
      </c>
      <c r="BM95" s="365">
        <f t="shared" si="16"/>
        <v>12.228344046525885</v>
      </c>
      <c r="BN95" s="349">
        <f>AVERAGE(BC95:BM95)</f>
        <v>9.4364145325651059</v>
      </c>
      <c r="BO95" s="349">
        <f>SQRT(AVERAGE((BC95-$BN95)^2,(BD95-$BN95)^2,(BE95-$BN95)^2,(BF95-$BN95)^2,(BG95-$BN95)^2,(BH95-$BN95)^2,(BI95-$BN95)^2,(BJ95-$BN95)^2,(BK95-$BN95)^2,(BL95-$BN95)^2,(BM95-$BN95)^2))</f>
        <v>6.9435644534639795</v>
      </c>
    </row>
    <row r="96" spans="1:67">
      <c r="A96" s="29" t="s">
        <v>499</v>
      </c>
      <c r="B96" s="31" t="s">
        <v>500</v>
      </c>
      <c r="C96" s="36" t="s">
        <v>151</v>
      </c>
      <c r="D96" s="36" t="s">
        <v>778</v>
      </c>
      <c r="E96" s="102">
        <v>14</v>
      </c>
      <c r="F96" s="104">
        <v>182</v>
      </c>
      <c r="G96" s="41" t="s">
        <v>660</v>
      </c>
      <c r="H96" s="43" t="s">
        <v>660</v>
      </c>
      <c r="I96" s="173">
        <v>43.93</v>
      </c>
      <c r="J96" s="295">
        <v>1.9121329387662194</v>
      </c>
      <c r="K96" s="421">
        <v>0.2</v>
      </c>
      <c r="L96" s="406">
        <v>0.21</v>
      </c>
      <c r="M96" s="215">
        <v>4.9999999999999822</v>
      </c>
      <c r="N96" s="44">
        <v>40557</v>
      </c>
      <c r="O96" s="45">
        <v>40561</v>
      </c>
      <c r="P96" s="35">
        <v>40576</v>
      </c>
      <c r="Q96" s="35" t="s">
        <v>694</v>
      </c>
      <c r="R96" s="31"/>
      <c r="S96" s="171">
        <v>0.84</v>
      </c>
      <c r="T96" s="287">
        <v>42.85714285714284</v>
      </c>
      <c r="U96" s="388">
        <v>195.06454192299481</v>
      </c>
      <c r="V96" s="48">
        <v>22.413265306122451</v>
      </c>
      <c r="W96" s="369">
        <v>12</v>
      </c>
      <c r="X96" s="138">
        <v>1.96</v>
      </c>
      <c r="Y96" s="133">
        <v>0.91</v>
      </c>
      <c r="Z96" s="125">
        <v>3.36</v>
      </c>
      <c r="AA96" s="134">
        <v>8.74</v>
      </c>
      <c r="AB96" s="131">
        <v>2.42</v>
      </c>
      <c r="AC96" s="124">
        <v>2.8</v>
      </c>
      <c r="AD96" s="335">
        <v>15.702479338842972</v>
      </c>
      <c r="AE96" s="389">
        <v>19.948233584597212</v>
      </c>
      <c r="AF96" s="371">
        <v>2660</v>
      </c>
      <c r="AG96" s="125">
        <v>27.05</v>
      </c>
      <c r="AH96" s="125">
        <v>54.41</v>
      </c>
      <c r="AI96" s="372">
        <v>62.402957486136778</v>
      </c>
      <c r="AJ96" s="373">
        <v>-19.261165226980328</v>
      </c>
      <c r="AK96" s="357">
        <v>0.52816082859426505</v>
      </c>
      <c r="AL96" s="390">
        <v>5.2631578947368363</v>
      </c>
      <c r="AM96" s="391">
        <v>6.6224564261434953</v>
      </c>
      <c r="AN96" s="391">
        <v>8.9976987048345318</v>
      </c>
      <c r="AO96" s="370">
        <v>17.0359069012795</v>
      </c>
      <c r="AP96" s="358"/>
      <c r="AQ96" s="402">
        <v>0.8</v>
      </c>
      <c r="AR96" s="427">
        <v>0.76</v>
      </c>
      <c r="AS96" s="427">
        <v>0.74</v>
      </c>
      <c r="AT96" s="427">
        <v>0.66</v>
      </c>
      <c r="AU96" s="427">
        <v>0.57999999999999996</v>
      </c>
      <c r="AV96" s="427">
        <v>0.52</v>
      </c>
      <c r="AW96" s="427">
        <v>0.37333</v>
      </c>
      <c r="AX96" s="427">
        <v>0.22067000000000001</v>
      </c>
      <c r="AY96" s="427">
        <v>0.19333</v>
      </c>
      <c r="AZ96" s="427">
        <v>0.17780000000000001</v>
      </c>
      <c r="BA96" s="427">
        <v>0.16592000000000001</v>
      </c>
      <c r="BB96" s="362">
        <v>0.13036</v>
      </c>
      <c r="BC96" s="392">
        <v>5.2631578947368363</v>
      </c>
      <c r="BD96" s="393">
        <v>2.7027027027026977</v>
      </c>
      <c r="BE96" s="393">
        <v>12.121212121212107</v>
      </c>
      <c r="BF96" s="393">
        <v>13.793103448275867</v>
      </c>
      <c r="BG96" s="393">
        <v>11.538461538461519</v>
      </c>
      <c r="BH96" s="393">
        <v>39.286957919267145</v>
      </c>
      <c r="BI96" s="393">
        <v>69.180223863687857</v>
      </c>
      <c r="BJ96" s="393">
        <v>14.141623131433301</v>
      </c>
      <c r="BK96" s="393">
        <v>8.734533183352065</v>
      </c>
      <c r="BL96" s="393">
        <v>7.1600771456123544</v>
      </c>
      <c r="BM96" s="394">
        <v>27.278306228904569</v>
      </c>
      <c r="BN96" s="395">
        <v>19.2000326525133</v>
      </c>
      <c r="BO96" s="395">
        <v>18.711396448881612</v>
      </c>
    </row>
    <row r="97" spans="1:67">
      <c r="A97" s="10" t="s">
        <v>633</v>
      </c>
      <c r="B97" s="11" t="s">
        <v>634</v>
      </c>
      <c r="C97" s="19" t="s">
        <v>100</v>
      </c>
      <c r="D97" s="19" t="s">
        <v>218</v>
      </c>
      <c r="E97" s="100">
        <v>37</v>
      </c>
      <c r="F97" s="104">
        <v>58</v>
      </c>
      <c r="G97" s="37" t="s">
        <v>660</v>
      </c>
      <c r="H97" s="38" t="s">
        <v>660</v>
      </c>
      <c r="I97" s="147">
        <v>21.08</v>
      </c>
      <c r="J97" s="214">
        <f>(S97/I97)*100</f>
        <v>3.9848197343453511</v>
      </c>
      <c r="K97" s="343">
        <v>0.20499999999999999</v>
      </c>
      <c r="L97" s="409">
        <v>0.21</v>
      </c>
      <c r="M97" s="15">
        <f>((L97/K97)-1)*100</f>
        <v>2.4390243902439046</v>
      </c>
      <c r="N97" s="16">
        <v>40465</v>
      </c>
      <c r="O97" s="17">
        <v>40469</v>
      </c>
      <c r="P97" s="18">
        <v>40480</v>
      </c>
      <c r="Q97" s="18" t="s">
        <v>6</v>
      </c>
      <c r="R97" s="11"/>
      <c r="S97" s="211">
        <f>L97*4</f>
        <v>0.84</v>
      </c>
      <c r="T97" s="221">
        <f>S97/X97*100</f>
        <v>57.931034482758626</v>
      </c>
      <c r="U97" s="332">
        <f>(I97/SQRT(22.5*X97*(I97/AA97))-1)*100</f>
        <v>22.170410474068134</v>
      </c>
      <c r="V97" s="47">
        <f>I97/X97</f>
        <v>14.537931034482758</v>
      </c>
      <c r="W97" s="333">
        <v>5</v>
      </c>
      <c r="X97" s="137">
        <v>1.45</v>
      </c>
      <c r="Y97" s="131">
        <v>1.31</v>
      </c>
      <c r="Z97" s="124">
        <v>0.83</v>
      </c>
      <c r="AA97" s="132">
        <v>2.31</v>
      </c>
      <c r="AB97" s="146">
        <v>1.45</v>
      </c>
      <c r="AC97" s="147">
        <v>1.66</v>
      </c>
      <c r="AD97" s="334">
        <f>(AC97/AB97-1)*100</f>
        <v>14.482758620689662</v>
      </c>
      <c r="AE97" s="335">
        <f>(I97/AB97)/Y97</f>
        <v>11.097657278231113</v>
      </c>
      <c r="AF97" s="354">
        <v>2750</v>
      </c>
      <c r="AG97" s="124">
        <v>16.07</v>
      </c>
      <c r="AH97" s="124">
        <v>26</v>
      </c>
      <c r="AI97" s="355">
        <f>((I97-AG97)/AG97)*100</f>
        <v>31.176104542626</v>
      </c>
      <c r="AJ97" s="356">
        <f>((I97-AH97)/AH97)*100</f>
        <v>-18.923076923076927</v>
      </c>
      <c r="AK97" s="338">
        <f>AN97/AO97</f>
        <v>1.175709132795379</v>
      </c>
      <c r="AL97" s="339">
        <f>((AQ97/AR97)^(1/1)-1)*100</f>
        <v>2.4844720496894235</v>
      </c>
      <c r="AM97" s="437">
        <f>((AQ97/AT97)^(1/3)-1)*100</f>
        <v>4.8856246288386806</v>
      </c>
      <c r="AN97" s="437">
        <f>((AQ97/AV97)^(1/5)-1)*100</f>
        <v>6.2245311048367169</v>
      </c>
      <c r="AO97" s="335">
        <f>((AQ97/BA97)^(1/10)-1)*100</f>
        <v>5.2942780924370325</v>
      </c>
      <c r="AP97" s="341"/>
      <c r="AQ97" s="409">
        <v>0.82499999999999996</v>
      </c>
      <c r="AR97" s="343">
        <v>0.80500000000000005</v>
      </c>
      <c r="AS97" s="343">
        <v>0.77</v>
      </c>
      <c r="AT97" s="343">
        <v>0.71499999999999997</v>
      </c>
      <c r="AU97" s="343">
        <v>0.65500000000000003</v>
      </c>
      <c r="AV97" s="343">
        <v>0.61</v>
      </c>
      <c r="AW97" s="343">
        <v>0.56999999999999995</v>
      </c>
      <c r="AX97" s="343">
        <v>0.53</v>
      </c>
      <c r="AY97" s="343">
        <v>0.505</v>
      </c>
      <c r="AZ97" s="344">
        <v>0.5</v>
      </c>
      <c r="BA97" s="343">
        <v>0.49249999999999999</v>
      </c>
      <c r="BB97" s="397">
        <v>0.47499999999999998</v>
      </c>
      <c r="BC97" s="363">
        <f t="shared" ref="BC97:BM97" si="17">((AQ97/AR97)-1)*100</f>
        <v>2.4844720496894235</v>
      </c>
      <c r="BD97" s="445">
        <f t="shared" si="17"/>
        <v>4.5454545454545414</v>
      </c>
      <c r="BE97" s="445">
        <f t="shared" si="17"/>
        <v>7.6923076923077094</v>
      </c>
      <c r="BF97" s="445">
        <f t="shared" si="17"/>
        <v>9.1603053435114425</v>
      </c>
      <c r="BG97" s="445">
        <f t="shared" si="17"/>
        <v>7.3770491803278659</v>
      </c>
      <c r="BH97" s="445">
        <f t="shared" si="17"/>
        <v>7.0175438596491224</v>
      </c>
      <c r="BI97" s="445">
        <f t="shared" si="17"/>
        <v>7.5471698113207308</v>
      </c>
      <c r="BJ97" s="445">
        <f t="shared" si="17"/>
        <v>4.9504950495049549</v>
      </c>
      <c r="BK97" s="445">
        <f t="shared" si="17"/>
        <v>1.0000000000000009</v>
      </c>
      <c r="BL97" s="445">
        <f t="shared" si="17"/>
        <v>1.5228426395939021</v>
      </c>
      <c r="BM97" s="365">
        <f t="shared" si="17"/>
        <v>3.6842105263158009</v>
      </c>
      <c r="BN97" s="349">
        <f>AVERAGE(BC97:BM97)</f>
        <v>5.1801682452432267</v>
      </c>
      <c r="BO97" s="349">
        <f>SQRT(AVERAGE((BC97-$BN97)^2,(BD97-$BN97)^2,(BE97-$BN97)^2,(BF97-$BN97)^2,(BG97-$BN97)^2,(BH97-$BN97)^2,(BI97-$BN97)^2,(BJ97-$BN97)^2,(BK97-$BN97)^2,(BL97-$BN97)^2,(BM97-$BN97)^2))</f>
        <v>2.6417518843826731</v>
      </c>
    </row>
    <row r="98" spans="1:67">
      <c r="A98" s="20" t="s">
        <v>259</v>
      </c>
      <c r="B98" s="21" t="s">
        <v>211</v>
      </c>
      <c r="C98" s="28" t="s">
        <v>151</v>
      </c>
      <c r="D98" s="28" t="s">
        <v>778</v>
      </c>
      <c r="E98" s="101">
        <v>16</v>
      </c>
      <c r="F98" s="104">
        <v>164</v>
      </c>
      <c r="G98" s="39" t="s">
        <v>660</v>
      </c>
      <c r="H98" s="40" t="s">
        <v>660</v>
      </c>
      <c r="I98" s="124">
        <v>34.22</v>
      </c>
      <c r="J98" s="294">
        <v>1.8118059614260673</v>
      </c>
      <c r="K98" s="425">
        <v>0.14000000000000001</v>
      </c>
      <c r="L98" s="385">
        <v>0.155</v>
      </c>
      <c r="M98" s="214">
        <v>10.714285714285699</v>
      </c>
      <c r="N98" s="25">
        <v>40541</v>
      </c>
      <c r="O98" s="26">
        <v>40543</v>
      </c>
      <c r="P98" s="27">
        <v>40557</v>
      </c>
      <c r="Q98" s="27" t="s">
        <v>13</v>
      </c>
      <c r="R98" s="399"/>
      <c r="S98" s="211">
        <v>0.62</v>
      </c>
      <c r="T98" s="221">
        <v>29.523809523809529</v>
      </c>
      <c r="U98" s="332">
        <v>27.936161329240193</v>
      </c>
      <c r="V98" s="47">
        <v>16.295238095238087</v>
      </c>
      <c r="W98" s="333">
        <v>12</v>
      </c>
      <c r="X98" s="137">
        <v>2.1</v>
      </c>
      <c r="Y98" s="131">
        <v>0.79</v>
      </c>
      <c r="Z98" s="124">
        <v>1.21</v>
      </c>
      <c r="AA98" s="132">
        <v>2.2599999999999998</v>
      </c>
      <c r="AB98" s="131">
        <v>2.42</v>
      </c>
      <c r="AC98" s="353">
        <v>2.85</v>
      </c>
      <c r="AD98" s="335">
        <v>17.768595041322303</v>
      </c>
      <c r="AE98" s="335">
        <v>17.899361857934927</v>
      </c>
      <c r="AF98" s="354">
        <v>2840</v>
      </c>
      <c r="AG98" s="124">
        <v>24.53</v>
      </c>
      <c r="AH98" s="124">
        <v>39.619999999999997</v>
      </c>
      <c r="AI98" s="355">
        <v>39.502649816551148</v>
      </c>
      <c r="AJ98" s="356">
        <v>-13.62948006057546</v>
      </c>
      <c r="AK98" s="357">
        <v>1.287223172403809</v>
      </c>
      <c r="AL98" s="339">
        <v>3.7037037037036984</v>
      </c>
      <c r="AM98" s="437">
        <v>8.370676266182711</v>
      </c>
      <c r="AN98" s="437">
        <v>9.2388464140373152</v>
      </c>
      <c r="AO98" s="335">
        <v>7.1773462536293122</v>
      </c>
      <c r="AP98" s="358"/>
      <c r="AQ98" s="402">
        <v>0.56000000000000005</v>
      </c>
      <c r="AR98" s="427">
        <v>0.54</v>
      </c>
      <c r="AS98" s="427">
        <v>0.5</v>
      </c>
      <c r="AT98" s="427">
        <v>0.44</v>
      </c>
      <c r="AU98" s="427">
        <v>0.38</v>
      </c>
      <c r="AV98" s="427">
        <v>0.36</v>
      </c>
      <c r="AW98" s="427">
        <v>0.33500000000000002</v>
      </c>
      <c r="AX98" s="427">
        <v>0.32</v>
      </c>
      <c r="AY98" s="427">
        <v>0.3</v>
      </c>
      <c r="AZ98" s="427">
        <v>0.29499999999999998</v>
      </c>
      <c r="BA98" s="427">
        <v>0.28000000000000003</v>
      </c>
      <c r="BB98" s="366">
        <v>0.24</v>
      </c>
      <c r="BC98" s="363">
        <v>3.7037037037036984</v>
      </c>
      <c r="BD98" s="445">
        <v>8.0000000000000071</v>
      </c>
      <c r="BE98" s="445">
        <v>13.636363636363649</v>
      </c>
      <c r="BF98" s="445">
        <v>15.789473684210527</v>
      </c>
      <c r="BG98" s="445">
        <v>5.5555555555555562</v>
      </c>
      <c r="BH98" s="445">
        <v>7.4626865671641776</v>
      </c>
      <c r="BI98" s="445">
        <v>4.6875</v>
      </c>
      <c r="BJ98" s="445">
        <v>6.6666666666666652</v>
      </c>
      <c r="BK98" s="445">
        <v>1.6949152542372841</v>
      </c>
      <c r="BL98" s="445">
        <v>5.3571428571428372</v>
      </c>
      <c r="BM98" s="365">
        <v>16.666666666666671</v>
      </c>
      <c r="BN98" s="349">
        <v>8.1109704174282786</v>
      </c>
      <c r="BO98" s="349">
        <v>4.7828438235928683</v>
      </c>
    </row>
    <row r="99" spans="1:67">
      <c r="A99" s="20" t="s">
        <v>742</v>
      </c>
      <c r="B99" s="21" t="s">
        <v>743</v>
      </c>
      <c r="C99" s="28" t="s">
        <v>71</v>
      </c>
      <c r="D99" s="28" t="s">
        <v>612</v>
      </c>
      <c r="E99" s="101">
        <v>19</v>
      </c>
      <c r="F99" s="104">
        <v>122</v>
      </c>
      <c r="G99" s="39" t="s">
        <v>660</v>
      </c>
      <c r="H99" s="40" t="s">
        <v>660</v>
      </c>
      <c r="I99" s="353">
        <v>21.15</v>
      </c>
      <c r="J99" s="214">
        <v>2.9314420803782499</v>
      </c>
      <c r="K99" s="414">
        <v>0.14499999999999999</v>
      </c>
      <c r="L99" s="385">
        <v>0.155</v>
      </c>
      <c r="M99" s="214">
        <v>6.8965517241379448</v>
      </c>
      <c r="N99" s="352">
        <v>40497</v>
      </c>
      <c r="O99" s="26">
        <v>40499</v>
      </c>
      <c r="P99" s="27">
        <v>40513</v>
      </c>
      <c r="Q99" s="27" t="s">
        <v>7</v>
      </c>
      <c r="R99" s="21"/>
      <c r="S99" s="211">
        <v>0.62</v>
      </c>
      <c r="T99" s="221">
        <v>64.583333333333329</v>
      </c>
      <c r="U99" s="332">
        <v>55.516612188751949</v>
      </c>
      <c r="V99" s="47">
        <v>22.03125</v>
      </c>
      <c r="W99" s="333">
        <v>12</v>
      </c>
      <c r="X99" s="137">
        <v>0.96</v>
      </c>
      <c r="Y99" s="131">
        <v>3.53</v>
      </c>
      <c r="Z99" s="353">
        <v>4</v>
      </c>
      <c r="AA99" s="132">
        <v>2.4700000000000002</v>
      </c>
      <c r="AB99" s="131">
        <v>1.03</v>
      </c>
      <c r="AC99" s="353">
        <v>1.07</v>
      </c>
      <c r="AD99" s="335">
        <v>3.8834951456310662</v>
      </c>
      <c r="AE99" s="335">
        <v>5.8169916664374703</v>
      </c>
      <c r="AF99" s="354">
        <v>2920</v>
      </c>
      <c r="AG99" s="353">
        <v>18.899999999999999</v>
      </c>
      <c r="AH99" s="353">
        <v>23.79</v>
      </c>
      <c r="AI99" s="355">
        <v>11.90476190476191</v>
      </c>
      <c r="AJ99" s="356">
        <v>-11.097099621689791</v>
      </c>
      <c r="AK99" s="357">
        <v>1.0582338595477532</v>
      </c>
      <c r="AL99" s="339">
        <v>7.2727272727272521</v>
      </c>
      <c r="AM99" s="437">
        <v>7.1199245451753148</v>
      </c>
      <c r="AN99" s="437">
        <v>8.1157063982395297</v>
      </c>
      <c r="AO99" s="335">
        <v>7.6691048250032905</v>
      </c>
      <c r="AP99" s="358"/>
      <c r="AQ99" s="402">
        <v>0.59</v>
      </c>
      <c r="AR99" s="427">
        <v>0.55000000000000004</v>
      </c>
      <c r="AS99" s="427">
        <v>0.51</v>
      </c>
      <c r="AT99" s="427">
        <v>0.48</v>
      </c>
      <c r="AU99" s="427">
        <v>0.44379999999999997</v>
      </c>
      <c r="AV99" s="427">
        <v>0.39939999999999998</v>
      </c>
      <c r="AW99" s="427">
        <v>0.36749999999999999</v>
      </c>
      <c r="AX99" s="427">
        <v>0.34200000000000003</v>
      </c>
      <c r="AY99" s="427">
        <v>0.32250000000000001</v>
      </c>
      <c r="AZ99" s="427">
        <v>0.30270000000000002</v>
      </c>
      <c r="BA99" s="427">
        <v>0.28179999999999999</v>
      </c>
      <c r="BB99" s="366">
        <v>0.25540000000000002</v>
      </c>
      <c r="BC99" s="363">
        <v>7.2727272727272521</v>
      </c>
      <c r="BD99" s="364">
        <v>7.8431372549019764</v>
      </c>
      <c r="BE99" s="364">
        <v>6.25</v>
      </c>
      <c r="BF99" s="364">
        <v>8.1568273997296057</v>
      </c>
      <c r="BG99" s="364">
        <v>11.11667501251878</v>
      </c>
      <c r="BH99" s="364">
        <v>8.6802721088435213</v>
      </c>
      <c r="BI99" s="364">
        <v>7.4561403508771829</v>
      </c>
      <c r="BJ99" s="364">
        <v>6.0465116279069901</v>
      </c>
      <c r="BK99" s="364">
        <v>6.5411298315163569</v>
      </c>
      <c r="BL99" s="364">
        <v>7.41660752306601</v>
      </c>
      <c r="BM99" s="365">
        <v>10.33672670321064</v>
      </c>
      <c r="BN99" s="349">
        <v>7.9197050077543931</v>
      </c>
      <c r="BO99" s="349">
        <v>1.5311012162989008</v>
      </c>
    </row>
    <row r="100" spans="1:67">
      <c r="A100" s="20" t="s">
        <v>640</v>
      </c>
      <c r="B100" s="21" t="s">
        <v>641</v>
      </c>
      <c r="C100" s="28" t="s">
        <v>4</v>
      </c>
      <c r="D100" s="28" t="s">
        <v>614</v>
      </c>
      <c r="E100" s="101">
        <v>37</v>
      </c>
      <c r="F100" s="104">
        <v>60</v>
      </c>
      <c r="G100" s="39" t="s">
        <v>660</v>
      </c>
      <c r="H100" s="40" t="s">
        <v>660</v>
      </c>
      <c r="I100" s="124">
        <v>28.36</v>
      </c>
      <c r="J100" s="294">
        <f>(S100/I100)*100</f>
        <v>1.6572637517630464</v>
      </c>
      <c r="K100" s="427">
        <v>0.1125</v>
      </c>
      <c r="L100" s="402">
        <v>0.11749999999999999</v>
      </c>
      <c r="M100" s="24">
        <f>((L100/K100)-1)*100</f>
        <v>4.4444444444444287</v>
      </c>
      <c r="N100" s="25">
        <v>40617</v>
      </c>
      <c r="O100" s="26">
        <v>40619</v>
      </c>
      <c r="P100" s="27">
        <v>40633</v>
      </c>
      <c r="Q100" s="27" t="s">
        <v>10</v>
      </c>
      <c r="R100" s="21"/>
      <c r="S100" s="211">
        <f>L100*4</f>
        <v>0.47</v>
      </c>
      <c r="T100" s="221">
        <f>S100/X100*100</f>
        <v>36.153846153846153</v>
      </c>
      <c r="U100" s="332">
        <f>(I100/SQRT(22.5*X100*(I100/AA100))-1)*100</f>
        <v>-13.036406084691599</v>
      </c>
      <c r="V100" s="47">
        <f>I100/X100</f>
        <v>21.815384615384612</v>
      </c>
      <c r="W100" s="333">
        <v>12</v>
      </c>
      <c r="X100" s="137">
        <v>1.3</v>
      </c>
      <c r="Y100" s="131">
        <v>1.07</v>
      </c>
      <c r="Z100" s="353">
        <v>0.59</v>
      </c>
      <c r="AA100" s="132">
        <v>0.78</v>
      </c>
      <c r="AB100" s="131">
        <v>1.39</v>
      </c>
      <c r="AC100" s="353">
        <v>1.48</v>
      </c>
      <c r="AD100" s="335">
        <f>(AC100/AB100-1)*100</f>
        <v>6.4748201438848962</v>
      </c>
      <c r="AE100" s="335">
        <f>(I100/AB100)/Y100</f>
        <v>19.068109997982923</v>
      </c>
      <c r="AF100" s="354">
        <v>2940</v>
      </c>
      <c r="AG100" s="353">
        <v>28.58</v>
      </c>
      <c r="AH100" s="353">
        <v>37.909999999999997</v>
      </c>
      <c r="AI100" s="355">
        <f>((I100-AG100)/AG100)*100</f>
        <v>-0.76976906927921229</v>
      </c>
      <c r="AJ100" s="356">
        <f>((I100-AH100)/AH100)*100</f>
        <v>-25.191242416249004</v>
      </c>
      <c r="AK100" s="357">
        <f>AN100/AO100</f>
        <v>0.82889899178778448</v>
      </c>
      <c r="AL100" s="339">
        <f>((AQ100/AR100)^(1/1)-1)*100</f>
        <v>3.488372093023262</v>
      </c>
      <c r="AM100" s="438">
        <f>((AQ100/AT100)^(1/3)-1)*100</f>
        <v>4.4957116445886403</v>
      </c>
      <c r="AN100" s="438">
        <f>((AQ100/AV100)^(1/5)-1)*100</f>
        <v>4.9200269147087194</v>
      </c>
      <c r="AO100" s="335">
        <f>((AQ100/BA100)^(1/10)-1)*100</f>
        <v>5.9356169611174403</v>
      </c>
      <c r="AP100" s="358"/>
      <c r="AQ100" s="402">
        <v>0.44500000000000001</v>
      </c>
      <c r="AR100" s="427">
        <v>0.43</v>
      </c>
      <c r="AS100" s="427">
        <v>0.41</v>
      </c>
      <c r="AT100" s="427">
        <v>0.39</v>
      </c>
      <c r="AU100" s="427">
        <v>0.37</v>
      </c>
      <c r="AV100" s="427">
        <v>0.35</v>
      </c>
      <c r="AW100" s="427">
        <v>0.33</v>
      </c>
      <c r="AX100" s="427">
        <v>0.31</v>
      </c>
      <c r="AY100" s="427">
        <v>0.28999999999999998</v>
      </c>
      <c r="AZ100" s="427">
        <v>0.27</v>
      </c>
      <c r="BA100" s="427">
        <v>0.25</v>
      </c>
      <c r="BB100" s="366">
        <v>0.23</v>
      </c>
      <c r="BC100" s="363">
        <f t="shared" ref="BC100:BM100" si="18">((AQ100/AR100)-1)*100</f>
        <v>3.488372093023262</v>
      </c>
      <c r="BD100" s="364">
        <f t="shared" si="18"/>
        <v>4.8780487804878092</v>
      </c>
      <c r="BE100" s="364">
        <f t="shared" si="18"/>
        <v>5.12820512820511</v>
      </c>
      <c r="BF100" s="364">
        <f t="shared" si="18"/>
        <v>5.4054054054054168</v>
      </c>
      <c r="BG100" s="364">
        <f t="shared" si="18"/>
        <v>5.7142857142857162</v>
      </c>
      <c r="BH100" s="364">
        <f t="shared" si="18"/>
        <v>6.0606060606060552</v>
      </c>
      <c r="BI100" s="364">
        <f t="shared" si="18"/>
        <v>6.4516129032258229</v>
      </c>
      <c r="BJ100" s="364">
        <f t="shared" si="18"/>
        <v>6.8965517241379448</v>
      </c>
      <c r="BK100" s="364">
        <f t="shared" si="18"/>
        <v>7.4074074074073959</v>
      </c>
      <c r="BL100" s="364">
        <f t="shared" si="18"/>
        <v>8.0000000000000071</v>
      </c>
      <c r="BM100" s="365">
        <f t="shared" si="18"/>
        <v>8.6956521739130377</v>
      </c>
      <c r="BN100" s="349">
        <f>AVERAGE(BC100:BM100)</f>
        <v>6.1932861264270533</v>
      </c>
      <c r="BO100" s="349">
        <f>SQRT(AVERAGE((BC100-$BN100)^2,(BD100-$BN100)^2,(BE100-$BN100)^2,(BF100-$BN100)^2,(BG100-$BN100)^2,(BH100-$BN100)^2,(BI100-$BN100)^2,(BJ100-$BN100)^2,(BK100-$BN100)^2,(BL100-$BN100)^2,(BM100-$BN100)^2))</f>
        <v>1.4336877030397963</v>
      </c>
    </row>
    <row r="101" spans="1:67">
      <c r="A101" s="88" t="s">
        <v>366</v>
      </c>
      <c r="B101" s="31" t="s">
        <v>367</v>
      </c>
      <c r="C101" s="28" t="s">
        <v>99</v>
      </c>
      <c r="D101" s="36" t="s">
        <v>220</v>
      </c>
      <c r="E101" s="102">
        <v>10</v>
      </c>
      <c r="F101" s="104">
        <v>240</v>
      </c>
      <c r="G101" s="41" t="s">
        <v>660</v>
      </c>
      <c r="H101" s="43" t="s">
        <v>660</v>
      </c>
      <c r="I101" s="173">
        <v>21.92</v>
      </c>
      <c r="J101" s="214">
        <v>2.7372262773722627</v>
      </c>
      <c r="K101" s="402">
        <v>0.133333333333333</v>
      </c>
      <c r="L101" s="402">
        <v>0.15</v>
      </c>
      <c r="M101" s="215">
        <v>12.5</v>
      </c>
      <c r="N101" s="44">
        <v>40702</v>
      </c>
      <c r="O101" s="45">
        <v>40704</v>
      </c>
      <c r="P101" s="35">
        <v>40718</v>
      </c>
      <c r="Q101" s="35" t="s">
        <v>109</v>
      </c>
      <c r="R101" s="434"/>
      <c r="S101" s="171">
        <v>0.6</v>
      </c>
      <c r="T101" s="221">
        <v>60</v>
      </c>
      <c r="U101" s="332">
        <v>90.881929765787746</v>
      </c>
      <c r="V101" s="47">
        <v>21.92</v>
      </c>
      <c r="W101" s="369">
        <v>12</v>
      </c>
      <c r="X101" s="137">
        <v>1</v>
      </c>
      <c r="Y101" s="131">
        <v>2.68</v>
      </c>
      <c r="Z101" s="353">
        <v>1.1599999999999999</v>
      </c>
      <c r="AA101" s="132">
        <v>3.74</v>
      </c>
      <c r="AB101" s="133">
        <v>1.1299999999999999</v>
      </c>
      <c r="AC101" s="125">
        <v>1.32</v>
      </c>
      <c r="AD101" s="370">
        <v>16.814159292035423</v>
      </c>
      <c r="AE101" s="335">
        <v>7.2381455554087966</v>
      </c>
      <c r="AF101" s="354">
        <v>2970</v>
      </c>
      <c r="AG101" s="353">
        <v>15.31</v>
      </c>
      <c r="AH101" s="353">
        <v>23.13</v>
      </c>
      <c r="AI101" s="355">
        <v>43.174395819725675</v>
      </c>
      <c r="AJ101" s="356">
        <v>-5.231301340250746</v>
      </c>
      <c r="AK101" s="374">
        <v>1.1231929094886022</v>
      </c>
      <c r="AL101" s="339">
        <v>14.814814814814811</v>
      </c>
      <c r="AM101" s="438">
        <v>22.981550551511098</v>
      </c>
      <c r="AN101" s="438">
        <v>24.842300985864725</v>
      </c>
      <c r="AO101" s="335">
        <v>22.117572837221356</v>
      </c>
      <c r="AP101" s="375"/>
      <c r="AQ101" s="367">
        <v>0.51666666666666705</v>
      </c>
      <c r="AR101" s="378">
        <v>0.45</v>
      </c>
      <c r="AS101" s="378">
        <v>0.38333333333333303</v>
      </c>
      <c r="AT101" s="378">
        <v>0.27777333333333298</v>
      </c>
      <c r="AU101" s="378">
        <v>0.211106666666667</v>
      </c>
      <c r="AV101" s="378">
        <v>0.17037333333333299</v>
      </c>
      <c r="AW101" s="378">
        <v>0.14073333333333299</v>
      </c>
      <c r="AX101" s="378">
        <v>8.8893333333333296E-2</v>
      </c>
      <c r="AY101" s="378">
        <v>9.8733333333333295E-3</v>
      </c>
      <c r="AZ101" s="377">
        <v>0</v>
      </c>
      <c r="BA101" s="377">
        <v>7.0053333333333301E-2</v>
      </c>
      <c r="BB101" s="398">
        <v>6.7953333333333296E-2</v>
      </c>
      <c r="BC101" s="363">
        <v>14.814814814814811</v>
      </c>
      <c r="BD101" s="364">
        <v>17.3913043478261</v>
      </c>
      <c r="BE101" s="364">
        <v>38.002208035328543</v>
      </c>
      <c r="BF101" s="364">
        <v>31.579612202362174</v>
      </c>
      <c r="BG101" s="364">
        <v>23.908279856002519</v>
      </c>
      <c r="BH101" s="364">
        <v>21.061108479393621</v>
      </c>
      <c r="BI101" s="364">
        <v>58.317084145792712</v>
      </c>
      <c r="BJ101" s="364">
        <v>800.33760972316009</v>
      </c>
      <c r="BK101" s="364">
        <v>0</v>
      </c>
      <c r="BL101" s="364">
        <v>0</v>
      </c>
      <c r="BM101" s="365">
        <v>3.0903561267536568</v>
      </c>
      <c r="BN101" s="349">
        <v>91.682034339221289</v>
      </c>
      <c r="BO101" s="349">
        <v>224.71552209579855</v>
      </c>
    </row>
    <row r="102" spans="1:67">
      <c r="A102" s="10" t="s">
        <v>277</v>
      </c>
      <c r="B102" s="11" t="s">
        <v>278</v>
      </c>
      <c r="C102" s="28" t="s">
        <v>71</v>
      </c>
      <c r="D102" s="6" t="s">
        <v>724</v>
      </c>
      <c r="E102" s="100">
        <v>23</v>
      </c>
      <c r="F102" s="104">
        <v>106</v>
      </c>
      <c r="G102" s="37" t="s">
        <v>660</v>
      </c>
      <c r="H102" s="114" t="s">
        <v>660</v>
      </c>
      <c r="I102" s="146">
        <v>33.43</v>
      </c>
      <c r="J102" s="213">
        <v>4.0682022135806166</v>
      </c>
      <c r="K102" s="418">
        <v>0.33500000000000002</v>
      </c>
      <c r="L102" s="400">
        <v>0.34</v>
      </c>
      <c r="M102" s="762">
        <v>1.4925373134328399</v>
      </c>
      <c r="N102" s="18">
        <v>40505</v>
      </c>
      <c r="O102" s="18">
        <v>40508</v>
      </c>
      <c r="P102" s="18">
        <v>40522</v>
      </c>
      <c r="Q102" s="18" t="s">
        <v>247</v>
      </c>
      <c r="R102" s="11"/>
      <c r="S102" s="211">
        <v>1.36</v>
      </c>
      <c r="T102" s="222">
        <v>61.261261261261239</v>
      </c>
      <c r="U102" s="380">
        <v>-7.443818971142468</v>
      </c>
      <c r="V102" s="46">
        <v>15.058558558558561</v>
      </c>
      <c r="W102" s="333">
        <v>9</v>
      </c>
      <c r="X102" s="145">
        <v>2.2200000000000002</v>
      </c>
      <c r="Y102" s="146">
        <v>4.3600000000000003</v>
      </c>
      <c r="Z102" s="147">
        <v>0.7</v>
      </c>
      <c r="AA102" s="148">
        <v>1.28</v>
      </c>
      <c r="AB102" s="146">
        <v>2.2999999999999998</v>
      </c>
      <c r="AC102" s="147">
        <v>2.46</v>
      </c>
      <c r="AD102" s="334">
        <v>6.956521739130439</v>
      </c>
      <c r="AE102" s="381">
        <v>3.3336657359393702</v>
      </c>
      <c r="AF102" s="396">
        <v>3020</v>
      </c>
      <c r="AG102" s="147">
        <v>28.01</v>
      </c>
      <c r="AH102" s="147">
        <v>35.25</v>
      </c>
      <c r="AI102" s="336">
        <v>19.35023205997857</v>
      </c>
      <c r="AJ102" s="337">
        <v>-5.163120567375886</v>
      </c>
      <c r="AK102" s="338">
        <v>0.959484668306824</v>
      </c>
      <c r="AL102" s="382">
        <v>1.5094339622641508</v>
      </c>
      <c r="AM102" s="383">
        <v>1.5328052697237473</v>
      </c>
      <c r="AN102" s="383">
        <v>1.5571691335735771</v>
      </c>
      <c r="AO102" s="334">
        <v>1.6229223717784571</v>
      </c>
      <c r="AP102" s="341"/>
      <c r="AQ102" s="409">
        <v>1.345</v>
      </c>
      <c r="AR102" s="343">
        <v>1.325</v>
      </c>
      <c r="AS102" s="343">
        <v>1.3049999999999999</v>
      </c>
      <c r="AT102" s="343">
        <v>1.2849999999999999</v>
      </c>
      <c r="AU102" s="343">
        <v>1.2649999999999999</v>
      </c>
      <c r="AV102" s="343">
        <v>1.2450000000000001</v>
      </c>
      <c r="AW102" s="343">
        <v>1.2250000000000001</v>
      </c>
      <c r="AX102" s="343">
        <v>1.2050000000000001</v>
      </c>
      <c r="AY102" s="343">
        <v>1.1850000000000001</v>
      </c>
      <c r="AZ102" s="343">
        <v>1.165</v>
      </c>
      <c r="BA102" s="343">
        <v>1.145</v>
      </c>
      <c r="BB102" s="397">
        <v>1.1100000000000001</v>
      </c>
      <c r="BC102" s="346">
        <v>1.5094339622641508</v>
      </c>
      <c r="BD102" s="347">
        <v>1.5325670498084201</v>
      </c>
      <c r="BE102" s="347">
        <v>1.556420233463029</v>
      </c>
      <c r="BF102" s="347">
        <v>1.5810276679841808</v>
      </c>
      <c r="BG102" s="347">
        <v>1.6064257028112201</v>
      </c>
      <c r="BH102" s="347">
        <v>1.6326530612244872</v>
      </c>
      <c r="BI102" s="347">
        <v>1.6597510373443918</v>
      </c>
      <c r="BJ102" s="347">
        <v>1.6877637130801699</v>
      </c>
      <c r="BK102" s="347">
        <v>1.716738197424905</v>
      </c>
      <c r="BL102" s="347">
        <v>1.7467248908296977</v>
      </c>
      <c r="BM102" s="348">
        <v>3.1531531531531427</v>
      </c>
      <c r="BN102" s="350">
        <v>1.7620598790352544</v>
      </c>
      <c r="BO102" s="350">
        <v>0.44578143772399198</v>
      </c>
    </row>
    <row r="103" spans="1:67">
      <c r="A103" s="20" t="s">
        <v>513</v>
      </c>
      <c r="B103" s="21" t="s">
        <v>514</v>
      </c>
      <c r="C103" s="28" t="s">
        <v>101</v>
      </c>
      <c r="D103" s="21" t="s">
        <v>217</v>
      </c>
      <c r="E103" s="101">
        <v>18</v>
      </c>
      <c r="F103" s="104">
        <v>144</v>
      </c>
      <c r="G103" s="39" t="s">
        <v>717</v>
      </c>
      <c r="H103" s="12" t="s">
        <v>717</v>
      </c>
      <c r="I103" s="131">
        <v>50.06</v>
      </c>
      <c r="J103" s="294">
        <v>1.5980823012385144</v>
      </c>
      <c r="K103" s="425">
        <v>0.16</v>
      </c>
      <c r="L103" s="385">
        <v>0.2</v>
      </c>
      <c r="M103" s="22">
        <v>25</v>
      </c>
      <c r="N103" s="115">
        <v>40724</v>
      </c>
      <c r="O103" s="26">
        <v>40729</v>
      </c>
      <c r="P103" s="27">
        <v>40738</v>
      </c>
      <c r="Q103" s="25" t="s">
        <v>447</v>
      </c>
      <c r="R103" s="21" t="s">
        <v>192</v>
      </c>
      <c r="S103" s="211">
        <v>0.8</v>
      </c>
      <c r="T103" s="221">
        <v>28.57142857142858</v>
      </c>
      <c r="U103" s="332">
        <v>57.453545681318495</v>
      </c>
      <c r="V103" s="22">
        <v>17.87857142857143</v>
      </c>
      <c r="W103" s="333">
        <v>4</v>
      </c>
      <c r="X103" s="124">
        <v>2.8</v>
      </c>
      <c r="Y103" s="131">
        <v>1.77</v>
      </c>
      <c r="Z103" s="124">
        <v>1.76</v>
      </c>
      <c r="AA103" s="124">
        <v>3.12</v>
      </c>
      <c r="AB103" s="131">
        <v>3.13</v>
      </c>
      <c r="AC103" s="353">
        <v>3.53</v>
      </c>
      <c r="AD103" s="335">
        <v>12.779552715654942</v>
      </c>
      <c r="AE103" s="386">
        <v>9.0359379794588559</v>
      </c>
      <c r="AF103" s="354">
        <v>3050</v>
      </c>
      <c r="AG103" s="124">
        <v>34.96</v>
      </c>
      <c r="AH103" s="124">
        <v>53.04</v>
      </c>
      <c r="AI103" s="355">
        <v>43.192219679633872</v>
      </c>
      <c r="AJ103" s="356">
        <v>-5.6184012066364932</v>
      </c>
      <c r="AK103" s="357">
        <v>0.86296390227828901</v>
      </c>
      <c r="AL103" s="339">
        <v>11.111111111111088</v>
      </c>
      <c r="AM103" s="438">
        <v>12.624788044360599</v>
      </c>
      <c r="AN103" s="438">
        <v>12.700920209792539</v>
      </c>
      <c r="AO103" s="335">
        <v>14.717788514978631</v>
      </c>
      <c r="AP103" s="358"/>
      <c r="AQ103" s="359">
        <v>0.6</v>
      </c>
      <c r="AR103" s="359">
        <v>0.54</v>
      </c>
      <c r="AS103" s="428">
        <v>0.48</v>
      </c>
      <c r="AT103" s="428">
        <v>0.42</v>
      </c>
      <c r="AU103" s="428">
        <v>0.38</v>
      </c>
      <c r="AV103" s="428">
        <v>0.33</v>
      </c>
      <c r="AW103" s="428">
        <v>0.28000000000000003</v>
      </c>
      <c r="AX103" s="428">
        <v>0.23</v>
      </c>
      <c r="AY103" s="428">
        <v>0.19</v>
      </c>
      <c r="AZ103" s="428">
        <v>0.17</v>
      </c>
      <c r="BA103" s="428">
        <v>0.152</v>
      </c>
      <c r="BB103" s="366">
        <v>0.13700000000000001</v>
      </c>
      <c r="BC103" s="363">
        <v>11.111111111111088</v>
      </c>
      <c r="BD103" s="364">
        <v>12.50000000000002</v>
      </c>
      <c r="BE103" s="364">
        <v>14.285714285714281</v>
      </c>
      <c r="BF103" s="364">
        <v>10.526315789473667</v>
      </c>
      <c r="BG103" s="364">
        <v>15.15151515151514</v>
      </c>
      <c r="BH103" s="364">
        <v>17.857142857142858</v>
      </c>
      <c r="BI103" s="364">
        <v>21.73913043478262</v>
      </c>
      <c r="BJ103" s="364">
        <v>21.052631578947363</v>
      </c>
      <c r="BK103" s="364">
        <v>11.76470588235294</v>
      </c>
      <c r="BL103" s="364">
        <v>11.842105263157899</v>
      </c>
      <c r="BM103" s="365">
        <v>10.948905109489049</v>
      </c>
      <c r="BN103" s="349">
        <v>14.43447976942609</v>
      </c>
      <c r="BO103" s="349">
        <v>3.8784581524987316</v>
      </c>
    </row>
    <row r="104" spans="1:67">
      <c r="A104" s="20" t="s">
        <v>504</v>
      </c>
      <c r="B104" s="21" t="s">
        <v>505</v>
      </c>
      <c r="C104" s="28" t="s">
        <v>100</v>
      </c>
      <c r="D104" s="21" t="s">
        <v>457</v>
      </c>
      <c r="E104" s="101">
        <v>30</v>
      </c>
      <c r="F104" s="104">
        <v>81</v>
      </c>
      <c r="G104" s="39" t="s">
        <v>660</v>
      </c>
      <c r="H104" s="40" t="s">
        <v>796</v>
      </c>
      <c r="I104" s="137">
        <v>32.869999999999997</v>
      </c>
      <c r="J104" s="214">
        <f>(S104/I104)*100</f>
        <v>2.1904472163066626</v>
      </c>
      <c r="K104" s="402">
        <v>0.16</v>
      </c>
      <c r="L104" s="402">
        <v>0.18</v>
      </c>
      <c r="M104" s="202">
        <f>((L104/K104)-1)*100</f>
        <v>12.5</v>
      </c>
      <c r="N104" s="115">
        <v>40535</v>
      </c>
      <c r="O104" s="26">
        <v>40539</v>
      </c>
      <c r="P104" s="27">
        <v>40557</v>
      </c>
      <c r="Q104" s="25" t="s">
        <v>13</v>
      </c>
      <c r="R104" s="21"/>
      <c r="S104" s="211">
        <f>L104*4</f>
        <v>0.72</v>
      </c>
      <c r="T104" s="214">
        <f>S104/X104*100</f>
        <v>33.333333333333329</v>
      </c>
      <c r="U104" s="332">
        <f>(I104/SQRT(22.5*X104*(I104/AA104))-1)*100</f>
        <v>16.59495150326784</v>
      </c>
      <c r="V104" s="22">
        <f>I104/X104</f>
        <v>15.21759259259259</v>
      </c>
      <c r="W104" s="333">
        <v>10</v>
      </c>
      <c r="X104" s="124">
        <v>2.16</v>
      </c>
      <c r="Y104" s="131">
        <v>1.27</v>
      </c>
      <c r="Z104" s="353">
        <v>0.86</v>
      </c>
      <c r="AA104" s="124">
        <v>2.0099999999999998</v>
      </c>
      <c r="AB104" s="131">
        <v>2.5499999999999998</v>
      </c>
      <c r="AC104" s="353">
        <v>2.93</v>
      </c>
      <c r="AD104" s="335">
        <f>(AC104/AB104-1)*100</f>
        <v>14.90196078431374</v>
      </c>
      <c r="AE104" s="386">
        <f>(I104/AB104)/Y104</f>
        <v>10.149760691678246</v>
      </c>
      <c r="AF104" s="354">
        <v>3080</v>
      </c>
      <c r="AG104" s="353">
        <v>29.07</v>
      </c>
      <c r="AH104" s="353">
        <v>40.6</v>
      </c>
      <c r="AI104" s="355">
        <f>((I104-AG104)/AG104)*100</f>
        <v>13.07189542483659</v>
      </c>
      <c r="AJ104" s="356">
        <f>((I104-AH104)/AH104)*100</f>
        <v>-19.039408866995082</v>
      </c>
      <c r="AK104" s="357">
        <f>AN104/AO104</f>
        <v>1.0456203960640695</v>
      </c>
      <c r="AL104" s="339">
        <f>((AQ104/AR104)^(1/1)-1)*100</f>
        <v>6.6666666666666652</v>
      </c>
      <c r="AM104" s="437">
        <f>((AQ104/AT104)^(1/3)-1)*100</f>
        <v>7.1664579674248774</v>
      </c>
      <c r="AN104" s="437">
        <f>((AQ104/AV104)^(1/5)-1)*100</f>
        <v>9.8560543306117623</v>
      </c>
      <c r="AO104" s="335">
        <f>((AQ104/BA104)^(1/10)-1)*100</f>
        <v>9.4260348858074892</v>
      </c>
      <c r="AP104" s="358"/>
      <c r="AQ104" s="359">
        <v>0.64</v>
      </c>
      <c r="AR104" s="359">
        <v>0.6</v>
      </c>
      <c r="AS104" s="428">
        <v>0.56000000000000005</v>
      </c>
      <c r="AT104" s="428">
        <v>0.52</v>
      </c>
      <c r="AU104" s="428">
        <v>0.44</v>
      </c>
      <c r="AV104" s="428">
        <v>0.4</v>
      </c>
      <c r="AW104" s="428">
        <v>0.36</v>
      </c>
      <c r="AX104" s="428">
        <v>0.3</v>
      </c>
      <c r="AY104" s="428">
        <v>0.28000000000000003</v>
      </c>
      <c r="AZ104" s="428">
        <v>0.27</v>
      </c>
      <c r="BA104" s="428">
        <v>0.26</v>
      </c>
      <c r="BB104" s="366">
        <v>0.23</v>
      </c>
      <c r="BC104" s="363">
        <f t="shared" ref="BC104:BM106" si="19">((AQ104/AR104)-1)*100</f>
        <v>6.6666666666666652</v>
      </c>
      <c r="BD104" s="445">
        <f t="shared" si="19"/>
        <v>7.1428571428571397</v>
      </c>
      <c r="BE104" s="445">
        <f t="shared" si="19"/>
        <v>7.6923076923077094</v>
      </c>
      <c r="BF104" s="445">
        <f t="shared" si="19"/>
        <v>18.181818181818187</v>
      </c>
      <c r="BG104" s="445">
        <f t="shared" si="19"/>
        <v>9.9999999999999858</v>
      </c>
      <c r="BH104" s="445">
        <f t="shared" si="19"/>
        <v>11.111111111111116</v>
      </c>
      <c r="BI104" s="445">
        <f t="shared" si="19"/>
        <v>19.999999999999996</v>
      </c>
      <c r="BJ104" s="445">
        <f t="shared" si="19"/>
        <v>7.1428571428571397</v>
      </c>
      <c r="BK104" s="445">
        <f t="shared" si="19"/>
        <v>3.7037037037036979</v>
      </c>
      <c r="BL104" s="445">
        <f t="shared" si="19"/>
        <v>3.8461538461538547</v>
      </c>
      <c r="BM104" s="365">
        <f t="shared" si="19"/>
        <v>13.043478260869556</v>
      </c>
      <c r="BN104" s="349">
        <f>AVERAGE(BC104:BM104)</f>
        <v>9.8664503407586395</v>
      </c>
      <c r="BO104" s="349">
        <f>SQRT(AVERAGE((BC104-$BN104)^2,(BD104-$BN104)^2,(BE104-$BN104)^2,(BF104-$BN104)^2,(BG104-$BN104)^2,(BH104-$BN104)^2,(BI104-$BN104)^2,(BJ104-$BN104)^2,(BK104-$BN104)^2,(BL104-$BN104)^2,(BM104-$BN104)^2))</f>
        <v>5.1125473192380708</v>
      </c>
    </row>
    <row r="105" spans="1:67">
      <c r="A105" s="20" t="s">
        <v>832</v>
      </c>
      <c r="B105" s="21" t="s">
        <v>833</v>
      </c>
      <c r="C105" s="28" t="s">
        <v>101</v>
      </c>
      <c r="D105" s="28" t="s">
        <v>223</v>
      </c>
      <c r="E105" s="101">
        <v>39</v>
      </c>
      <c r="F105" s="104">
        <v>42</v>
      </c>
      <c r="G105" s="59" t="s">
        <v>717</v>
      </c>
      <c r="H105" s="933" t="s">
        <v>717</v>
      </c>
      <c r="I105" s="131">
        <v>21.7</v>
      </c>
      <c r="J105" s="214">
        <f>(S105/I105)*100</f>
        <v>4.9769585253456228</v>
      </c>
      <c r="K105" s="427">
        <v>0.26</v>
      </c>
      <c r="L105" s="402">
        <v>0.27</v>
      </c>
      <c r="M105" s="202">
        <f>((L105/K105)-1)*100</f>
        <v>3.8461538461538547</v>
      </c>
      <c r="N105" s="320">
        <v>40434</v>
      </c>
      <c r="O105" s="320">
        <v>40436</v>
      </c>
      <c r="P105" s="326">
        <v>40466</v>
      </c>
      <c r="Q105" s="26" t="s">
        <v>13</v>
      </c>
      <c r="R105" s="190"/>
      <c r="S105" s="211">
        <f>L105*4</f>
        <v>1.08</v>
      </c>
      <c r="T105" s="221">
        <f>S105/X105*100</f>
        <v>93.103448275862078</v>
      </c>
      <c r="U105" s="332">
        <f>(I105/SQRT(22.5*X105*(I105/AA105))-1)*100</f>
        <v>34.937192712059527</v>
      </c>
      <c r="V105" s="22">
        <f>I105/X105</f>
        <v>18.706896551724139</v>
      </c>
      <c r="W105" s="333">
        <v>12</v>
      </c>
      <c r="X105" s="124">
        <v>1.1599999999999999</v>
      </c>
      <c r="Y105" s="131">
        <v>1.06</v>
      </c>
      <c r="Z105" s="124">
        <v>0.92</v>
      </c>
      <c r="AA105" s="124">
        <v>2.19</v>
      </c>
      <c r="AB105" s="131">
        <v>1.39</v>
      </c>
      <c r="AC105" s="353">
        <v>1.72</v>
      </c>
      <c r="AD105" s="335">
        <f>(AC105/AB105-1)*100</f>
        <v>23.741007194244613</v>
      </c>
      <c r="AE105" s="386">
        <f>(I105/AB105)/Y105</f>
        <v>14.727840369214062</v>
      </c>
      <c r="AF105" s="354">
        <v>3100</v>
      </c>
      <c r="AG105" s="124">
        <v>18.829999999999998</v>
      </c>
      <c r="AH105" s="124">
        <v>26.95</v>
      </c>
      <c r="AI105" s="355">
        <f>((I105-AG105)/AG105)*100</f>
        <v>15.24163568773235</v>
      </c>
      <c r="AJ105" s="356">
        <f>((I105-AH105)/AH105)*100</f>
        <v>-19.480519480519483</v>
      </c>
      <c r="AK105" s="357">
        <f>AN105/AO105</f>
        <v>1.0967031567855632</v>
      </c>
      <c r="AL105" s="339">
        <f>((AQ105/AR105)^(1/1)-1)*100</f>
        <v>3.9603960396039639</v>
      </c>
      <c r="AM105" s="437">
        <f>((AQ105/AT105)^(1/3)-1)*100</f>
        <v>14.471424255333186</v>
      </c>
      <c r="AN105" s="437">
        <f>((AQ105/AV105)^(1/5)-1)*100</f>
        <v>11.111630819510987</v>
      </c>
      <c r="AO105" s="335">
        <f>((AQ105/BA105)^(1/10)-1)*100</f>
        <v>10.131849033861794</v>
      </c>
      <c r="AP105" s="358"/>
      <c r="AQ105" s="402">
        <v>1.05</v>
      </c>
      <c r="AR105" s="427">
        <v>1.01</v>
      </c>
      <c r="AS105" s="427">
        <v>1</v>
      </c>
      <c r="AT105" s="427">
        <v>0.7</v>
      </c>
      <c r="AU105" s="427">
        <v>0.68</v>
      </c>
      <c r="AV105" s="427">
        <v>0.62</v>
      </c>
      <c r="AW105" s="427">
        <v>0.56999999999999995</v>
      </c>
      <c r="AX105" s="427">
        <v>0.53</v>
      </c>
      <c r="AY105" s="427">
        <v>0.49</v>
      </c>
      <c r="AZ105" s="427">
        <v>0.47</v>
      </c>
      <c r="BA105" s="427">
        <v>0.4</v>
      </c>
      <c r="BB105" s="366">
        <v>0.35</v>
      </c>
      <c r="BC105" s="363">
        <f t="shared" si="19"/>
        <v>3.9603960396039639</v>
      </c>
      <c r="BD105" s="364">
        <f t="shared" si="19"/>
        <v>1.0000000000000009</v>
      </c>
      <c r="BE105" s="364">
        <f t="shared" si="19"/>
        <v>42.857142857142861</v>
      </c>
      <c r="BF105" s="364">
        <f t="shared" si="19"/>
        <v>2.9411764705882248</v>
      </c>
      <c r="BG105" s="364">
        <f t="shared" si="19"/>
        <v>9.6774193548387224</v>
      </c>
      <c r="BH105" s="364">
        <f t="shared" si="19"/>
        <v>8.7719298245614077</v>
      </c>
      <c r="BI105" s="364">
        <f t="shared" si="19"/>
        <v>7.5471698113207308</v>
      </c>
      <c r="BJ105" s="364">
        <f t="shared" si="19"/>
        <v>8.163265306122458</v>
      </c>
      <c r="BK105" s="364">
        <f t="shared" si="19"/>
        <v>4.2553191489361764</v>
      </c>
      <c r="BL105" s="364">
        <f t="shared" si="19"/>
        <v>17.499999999999982</v>
      </c>
      <c r="BM105" s="365">
        <f t="shared" si="19"/>
        <v>14.285714285714302</v>
      </c>
      <c r="BN105" s="349">
        <f>AVERAGE(BC105:BM105)</f>
        <v>10.996321190802622</v>
      </c>
      <c r="BO105" s="349">
        <f>SQRT(AVERAGE((BC105-$BN105)^2,(BD105-$BN105)^2,(BE105-$BN105)^2,(BF105-$BN105)^2,(BG105-$BN105)^2,(BH105-$BN105)^2,(BI105-$BN105)^2,(BJ105-$BN105)^2,(BK105-$BN105)^2,(BL105-$BN105)^2,(BM105-$BN105)^2))</f>
        <v>11.097081177264654</v>
      </c>
    </row>
    <row r="106" spans="1:67">
      <c r="A106" s="29" t="s">
        <v>600</v>
      </c>
      <c r="B106" s="31" t="s">
        <v>601</v>
      </c>
      <c r="C106" s="28" t="s">
        <v>102</v>
      </c>
      <c r="D106" s="30" t="s">
        <v>722</v>
      </c>
      <c r="E106" s="102">
        <v>30</v>
      </c>
      <c r="F106" s="104">
        <v>79</v>
      </c>
      <c r="G106" s="66" t="s">
        <v>717</v>
      </c>
      <c r="H106" s="932" t="s">
        <v>717</v>
      </c>
      <c r="I106" s="133">
        <v>26.82</v>
      </c>
      <c r="J106" s="215">
        <f>(S106/I106)*100</f>
        <v>2.6845637583892619</v>
      </c>
      <c r="K106" s="378">
        <v>0.16</v>
      </c>
      <c r="L106" s="367">
        <v>0.18</v>
      </c>
      <c r="M106" s="169">
        <f>((L106/K106)-1)*100</f>
        <v>12.5</v>
      </c>
      <c r="N106" s="35">
        <v>40478</v>
      </c>
      <c r="O106" s="35">
        <v>40480</v>
      </c>
      <c r="P106" s="35">
        <v>40492</v>
      </c>
      <c r="Q106" s="280" t="s">
        <v>426</v>
      </c>
      <c r="R106" s="31"/>
      <c r="S106" s="171">
        <f>L106*4</f>
        <v>0.72</v>
      </c>
      <c r="T106" s="287">
        <f>S106/X106*100</f>
        <v>46.753246753246749</v>
      </c>
      <c r="U106" s="388">
        <f>(I106/SQRT(22.5*X106*(I106/AA106))-1)*100</f>
        <v>124.1300642802873</v>
      </c>
      <c r="V106" s="48">
        <f>I106/X106</f>
        <v>17.415584415584416</v>
      </c>
      <c r="W106" s="369">
        <v>10</v>
      </c>
      <c r="X106" s="138">
        <v>1.54</v>
      </c>
      <c r="Y106" s="133">
        <v>1.63</v>
      </c>
      <c r="Z106" s="125">
        <v>2.5499999999999998</v>
      </c>
      <c r="AA106" s="134">
        <v>6.49</v>
      </c>
      <c r="AB106" s="133">
        <v>1.82</v>
      </c>
      <c r="AC106" s="125">
        <v>2.2000000000000002</v>
      </c>
      <c r="AD106" s="370">
        <f>(AC106/AB106-1)*100</f>
        <v>20.879120879120894</v>
      </c>
      <c r="AE106" s="389">
        <f>(I106/AB106)/Y106</f>
        <v>9.0406525989348072</v>
      </c>
      <c r="AF106" s="371">
        <v>3110</v>
      </c>
      <c r="AG106" s="125">
        <v>25.6</v>
      </c>
      <c r="AH106" s="125">
        <v>34.090000000000003</v>
      </c>
      <c r="AI106" s="372">
        <f>((I106-AG106)/AG106)*100</f>
        <v>4.7656249999999956</v>
      </c>
      <c r="AJ106" s="373">
        <f>((I106-AH106)/AH106)*100</f>
        <v>-21.325902024053985</v>
      </c>
      <c r="AK106" s="374">
        <f>AN106/AO106</f>
        <v>0.6880157668335658</v>
      </c>
      <c r="AL106" s="390">
        <f>((AQ106/AR106)^(1/1)-1)*100</f>
        <v>5.600000000000005</v>
      </c>
      <c r="AM106" s="391">
        <f>((AQ106/AT106)^(1/3)-1)*100</f>
        <v>8.9744250818549531</v>
      </c>
      <c r="AN106" s="391">
        <f>((AQ106/AV106)^(1/5)-1)*100</f>
        <v>14.186037876324487</v>
      </c>
      <c r="AO106" s="370">
        <f>((AQ106/BA106)^(1/10)-1)*100</f>
        <v>20.61876858086038</v>
      </c>
      <c r="AP106" s="375"/>
      <c r="AQ106" s="367">
        <v>0.66</v>
      </c>
      <c r="AR106" s="378">
        <v>0.625</v>
      </c>
      <c r="AS106" s="378">
        <v>0.60499999999999998</v>
      </c>
      <c r="AT106" s="378">
        <v>0.51</v>
      </c>
      <c r="AU106" s="378">
        <v>0.42</v>
      </c>
      <c r="AV106" s="378">
        <v>0.34</v>
      </c>
      <c r="AW106" s="378">
        <v>0.27500000000000002</v>
      </c>
      <c r="AX106" s="378">
        <v>0.2</v>
      </c>
      <c r="AY106" s="378">
        <v>0.14949999999999999</v>
      </c>
      <c r="AZ106" s="378">
        <v>0.1265</v>
      </c>
      <c r="BA106" s="378">
        <v>0.10125000000000001</v>
      </c>
      <c r="BB106" s="398">
        <v>0.08</v>
      </c>
      <c r="BC106" s="392">
        <f t="shared" si="19"/>
        <v>5.600000000000005</v>
      </c>
      <c r="BD106" s="393">
        <f t="shared" si="19"/>
        <v>3.3057851239669533</v>
      </c>
      <c r="BE106" s="393">
        <f t="shared" si="19"/>
        <v>18.627450980392158</v>
      </c>
      <c r="BF106" s="393">
        <f t="shared" si="19"/>
        <v>21.428571428571441</v>
      </c>
      <c r="BG106" s="393">
        <f t="shared" si="19"/>
        <v>23.529411764705866</v>
      </c>
      <c r="BH106" s="393">
        <f t="shared" si="19"/>
        <v>23.636363636363633</v>
      </c>
      <c r="BI106" s="393">
        <f t="shared" si="19"/>
        <v>37.5</v>
      </c>
      <c r="BJ106" s="393">
        <f t="shared" si="19"/>
        <v>33.779264214046847</v>
      </c>
      <c r="BK106" s="393">
        <f t="shared" si="19"/>
        <v>18.181818181818166</v>
      </c>
      <c r="BL106" s="393">
        <f t="shared" si="19"/>
        <v>24.938271604938265</v>
      </c>
      <c r="BM106" s="394">
        <f t="shared" si="19"/>
        <v>26.5625</v>
      </c>
      <c r="BN106" s="395">
        <f>AVERAGE(BC106:BM106)</f>
        <v>21.553585175891211</v>
      </c>
      <c r="BO106" s="395">
        <f>SQRT(AVERAGE((BC106-$BN106)^2,(BD106-$BN106)^2,(BE106-$BN106)^2,(BF106-$BN106)^2,(BG106-$BN106)^2,(BH106-$BN106)^2,(BI106-$BN106)^2,(BJ106-$BN106)^2,(BK106-$BN106)^2,(BL106-$BN106)^2,(BM106-$BN106)^2))</f>
        <v>9.797904922519324</v>
      </c>
    </row>
    <row r="107" spans="1:67">
      <c r="A107" s="10" t="s">
        <v>474</v>
      </c>
      <c r="B107" s="11" t="s">
        <v>475</v>
      </c>
      <c r="C107" s="28" t="s">
        <v>102</v>
      </c>
      <c r="D107" s="11" t="s">
        <v>610</v>
      </c>
      <c r="E107" s="100">
        <v>17</v>
      </c>
      <c r="F107" s="103">
        <v>149</v>
      </c>
      <c r="G107" s="37" t="s">
        <v>717</v>
      </c>
      <c r="H107" s="38" t="s">
        <v>717</v>
      </c>
      <c r="I107" s="148">
        <v>21.81</v>
      </c>
      <c r="J107" s="293">
        <v>1.46721687299404</v>
      </c>
      <c r="K107" s="331">
        <v>7.7499999999999999E-2</v>
      </c>
      <c r="L107" s="331">
        <v>0.08</v>
      </c>
      <c r="M107" s="13">
        <v>3.2258064516128999</v>
      </c>
      <c r="N107" s="17">
        <v>40483</v>
      </c>
      <c r="O107" s="17">
        <v>40485</v>
      </c>
      <c r="P107" s="16">
        <v>40499</v>
      </c>
      <c r="Q107" s="17" t="s">
        <v>428</v>
      </c>
      <c r="R107" s="11"/>
      <c r="S107" s="211">
        <v>0.32</v>
      </c>
      <c r="T107" s="213">
        <v>29.090909090909086</v>
      </c>
      <c r="U107" s="332">
        <v>32.424020525436418</v>
      </c>
      <c r="V107" s="13">
        <v>19.827272727272724</v>
      </c>
      <c r="W107" s="333">
        <v>12</v>
      </c>
      <c r="X107" s="147">
        <v>1.1000000000000001</v>
      </c>
      <c r="Y107" s="146">
        <v>1.8</v>
      </c>
      <c r="Z107" s="147">
        <v>3.18</v>
      </c>
      <c r="AA107" s="147">
        <v>1.99</v>
      </c>
      <c r="AB107" s="146">
        <v>1.1200000000000001</v>
      </c>
      <c r="AC107" s="147">
        <v>1.26</v>
      </c>
      <c r="AD107" s="334">
        <v>12.5</v>
      </c>
      <c r="AE107" s="335">
        <v>10.81845238095238</v>
      </c>
      <c r="AF107" s="396">
        <v>3120</v>
      </c>
      <c r="AG107" s="147">
        <v>18.850000000000001</v>
      </c>
      <c r="AH107" s="147">
        <v>27.07</v>
      </c>
      <c r="AI107" s="336">
        <v>15.70291777188327</v>
      </c>
      <c r="AJ107" s="337">
        <v>-19.431104543775401</v>
      </c>
      <c r="AK107" s="338">
        <v>0.78184591323109798</v>
      </c>
      <c r="AL107" s="339">
        <v>3.3057851239669529</v>
      </c>
      <c r="AM107" s="438">
        <v>7.7217345015941907</v>
      </c>
      <c r="AN107" s="438">
        <v>12.94843559678187</v>
      </c>
      <c r="AO107" s="335">
        <v>16.561365069071584</v>
      </c>
      <c r="AP107" s="341"/>
      <c r="AQ107" s="342">
        <v>0.3125</v>
      </c>
      <c r="AR107" s="342">
        <v>0.30249999999999999</v>
      </c>
      <c r="AS107" s="343">
        <v>0.28499999999999998</v>
      </c>
      <c r="AT107" s="343">
        <v>0.25</v>
      </c>
      <c r="AU107" s="343">
        <v>0.21</v>
      </c>
      <c r="AV107" s="343">
        <v>0.17</v>
      </c>
      <c r="AW107" s="343">
        <v>0.14499999999999999</v>
      </c>
      <c r="AX107" s="343">
        <v>0.115</v>
      </c>
      <c r="AY107" s="343">
        <v>0.09</v>
      </c>
      <c r="AZ107" s="343">
        <v>0.08</v>
      </c>
      <c r="BA107" s="343">
        <v>6.7500000000000004E-2</v>
      </c>
      <c r="BB107" s="397">
        <v>5.7500000000000002E-2</v>
      </c>
      <c r="BC107" s="346">
        <v>3.3057851239669529</v>
      </c>
      <c r="BD107" s="347">
        <v>6.1403508771929776</v>
      </c>
      <c r="BE107" s="347">
        <v>13.999999999999993</v>
      </c>
      <c r="BF107" s="347">
        <v>19.047619047619047</v>
      </c>
      <c r="BG107" s="347">
        <v>23.52941176470587</v>
      </c>
      <c r="BH107" s="347">
        <v>17.241379310344836</v>
      </c>
      <c r="BI107" s="347">
        <v>26.086956521739108</v>
      </c>
      <c r="BJ107" s="347">
        <v>27.777777777777786</v>
      </c>
      <c r="BK107" s="347">
        <v>12.5</v>
      </c>
      <c r="BL107" s="347">
        <v>18.518518518518512</v>
      </c>
      <c r="BM107" s="348">
        <v>17.3913043478261</v>
      </c>
      <c r="BN107" s="349">
        <v>16.867191208153738</v>
      </c>
      <c r="BO107" s="350">
        <v>7.2775869888427307</v>
      </c>
    </row>
    <row r="108" spans="1:67">
      <c r="A108" s="20" t="s">
        <v>543</v>
      </c>
      <c r="B108" s="21" t="s">
        <v>547</v>
      </c>
      <c r="C108" s="28" t="s">
        <v>102</v>
      </c>
      <c r="D108" s="21" t="s">
        <v>610</v>
      </c>
      <c r="E108" s="101">
        <v>21</v>
      </c>
      <c r="F108" s="104">
        <v>116</v>
      </c>
      <c r="G108" s="39" t="s">
        <v>717</v>
      </c>
      <c r="H108" s="40" t="s">
        <v>717</v>
      </c>
      <c r="I108" s="132">
        <v>51.21</v>
      </c>
      <c r="J108" s="294">
        <v>1.718414372192931</v>
      </c>
      <c r="K108" s="351">
        <v>0.21</v>
      </c>
      <c r="L108" s="351">
        <v>0.22</v>
      </c>
      <c r="M108" s="22">
        <v>4.7619047619047672</v>
      </c>
      <c r="N108" s="26">
        <v>40786</v>
      </c>
      <c r="O108" s="26">
        <v>40788</v>
      </c>
      <c r="P108" s="352">
        <v>40802</v>
      </c>
      <c r="Q108" s="26" t="s">
        <v>774</v>
      </c>
      <c r="R108" s="185" t="s">
        <v>193</v>
      </c>
      <c r="S108" s="211">
        <v>0.88</v>
      </c>
      <c r="T108" s="214">
        <v>28.75816993464052</v>
      </c>
      <c r="U108" s="332">
        <v>-22.861638613556082</v>
      </c>
      <c r="V108" s="22">
        <v>16.735294117647062</v>
      </c>
      <c r="W108" s="333">
        <v>12</v>
      </c>
      <c r="X108" s="353">
        <v>3.06</v>
      </c>
      <c r="Y108" s="131">
        <v>8.9500000000000011</v>
      </c>
      <c r="Z108" s="353">
        <v>0.73</v>
      </c>
      <c r="AA108" s="353">
        <v>0.8</v>
      </c>
      <c r="AB108" s="131">
        <v>0.83</v>
      </c>
      <c r="AC108" s="353">
        <v>6.07</v>
      </c>
      <c r="AD108" s="335">
        <v>631.32530120481931</v>
      </c>
      <c r="AE108" s="335">
        <v>6.8937201319243471</v>
      </c>
      <c r="AF108" s="354">
        <v>3200</v>
      </c>
      <c r="AG108" s="353">
        <v>43.85</v>
      </c>
      <c r="AH108" s="353">
        <v>54.08</v>
      </c>
      <c r="AI108" s="355">
        <v>16.784492588369432</v>
      </c>
      <c r="AJ108" s="356">
        <v>-5.3069526627218888</v>
      </c>
      <c r="AK108" s="357">
        <v>1.2503516555838159</v>
      </c>
      <c r="AL108" s="339">
        <v>5.12820512820511</v>
      </c>
      <c r="AM108" s="438">
        <v>11.5973666981678</v>
      </c>
      <c r="AN108" s="438">
        <v>14.31755108178514</v>
      </c>
      <c r="AO108" s="335">
        <v>11.45081946974347</v>
      </c>
      <c r="AP108" s="358"/>
      <c r="AQ108" s="359">
        <v>0.82</v>
      </c>
      <c r="AR108" s="359">
        <v>0.78</v>
      </c>
      <c r="AS108" s="428">
        <v>0.7</v>
      </c>
      <c r="AT108" s="428">
        <v>0.59</v>
      </c>
      <c r="AU108" s="428">
        <v>0.51</v>
      </c>
      <c r="AV108" s="428">
        <v>0.42</v>
      </c>
      <c r="AW108" s="428">
        <v>0.376</v>
      </c>
      <c r="AX108" s="428">
        <v>0.33600000000000002</v>
      </c>
      <c r="AY108" s="428">
        <v>0.31359999999999999</v>
      </c>
      <c r="AZ108" s="428">
        <v>0.29759999999999998</v>
      </c>
      <c r="BA108" s="428">
        <v>0.27732000000000001</v>
      </c>
      <c r="BB108" s="366">
        <v>0.25063999999999997</v>
      </c>
      <c r="BC108" s="363">
        <v>5.12820512820511</v>
      </c>
      <c r="BD108" s="364">
        <v>11.428571428571427</v>
      </c>
      <c r="BE108" s="364">
        <v>18.644067796610166</v>
      </c>
      <c r="BF108" s="364">
        <v>15.686274509803912</v>
      </c>
      <c r="BG108" s="364">
        <v>21.428571428571438</v>
      </c>
      <c r="BH108" s="364">
        <v>11.70212765957446</v>
      </c>
      <c r="BI108" s="364">
        <v>11.90476190476191</v>
      </c>
      <c r="BJ108" s="364">
        <v>7.1428571428571397</v>
      </c>
      <c r="BK108" s="364">
        <v>5.3763440860214997</v>
      </c>
      <c r="BL108" s="364">
        <v>7.312851579402845</v>
      </c>
      <c r="BM108" s="365">
        <v>10.644749441429949</v>
      </c>
      <c r="BN108" s="349">
        <v>11.490852918709994</v>
      </c>
      <c r="BO108" s="349">
        <v>5.0694745107801156</v>
      </c>
    </row>
    <row r="109" spans="1:67">
      <c r="A109" s="20" t="s">
        <v>658</v>
      </c>
      <c r="B109" s="21" t="s">
        <v>659</v>
      </c>
      <c r="C109" s="21" t="s">
        <v>0</v>
      </c>
      <c r="D109" s="21" t="s">
        <v>619</v>
      </c>
      <c r="E109" s="101">
        <v>28</v>
      </c>
      <c r="F109" s="104">
        <v>91</v>
      </c>
      <c r="G109" s="39" t="s">
        <v>660</v>
      </c>
      <c r="H109" s="40" t="s">
        <v>660</v>
      </c>
      <c r="I109" s="132">
        <v>32.049999999999997</v>
      </c>
      <c r="J109" s="214">
        <f>(S109/I109)*100</f>
        <v>3.6193447737909517</v>
      </c>
      <c r="K109" s="366">
        <v>0.28000000000000003</v>
      </c>
      <c r="L109" s="366">
        <v>0.28999999999999998</v>
      </c>
      <c r="M109" s="202">
        <f>((L109/K109)-1)*100</f>
        <v>3.5714285714285587</v>
      </c>
      <c r="N109" s="26">
        <v>40673</v>
      </c>
      <c r="O109" s="26">
        <v>40676</v>
      </c>
      <c r="P109" s="352">
        <v>40704</v>
      </c>
      <c r="Q109" s="26" t="s">
        <v>247</v>
      </c>
      <c r="R109" s="21"/>
      <c r="S109" s="211">
        <f>L109*4</f>
        <v>1.1599999999999999</v>
      </c>
      <c r="T109" s="214">
        <f>S109/X109*100</f>
        <v>58.291457286432156</v>
      </c>
      <c r="U109" s="332">
        <f>(I109/SQRT(22.5*X109*(I109/AA109))-1)*100</f>
        <v>22.019119608248626</v>
      </c>
      <c r="V109" s="22">
        <f>I109/X109</f>
        <v>16.105527638190953</v>
      </c>
      <c r="W109" s="333">
        <v>12</v>
      </c>
      <c r="X109" s="353">
        <v>1.99</v>
      </c>
      <c r="Y109" s="131">
        <v>1.99</v>
      </c>
      <c r="Z109" s="124">
        <v>0.74</v>
      </c>
      <c r="AA109" s="353">
        <v>2.08</v>
      </c>
      <c r="AB109" s="131">
        <v>2.4700000000000002</v>
      </c>
      <c r="AC109" s="353">
        <v>2.84</v>
      </c>
      <c r="AD109" s="335">
        <f>(AC109/AB109-1)*100</f>
        <v>14.979757085020218</v>
      </c>
      <c r="AE109" s="335">
        <f>(I109/AB109)/Y109</f>
        <v>6.520456533680548</v>
      </c>
      <c r="AF109" s="354">
        <v>3200</v>
      </c>
      <c r="AG109" s="124">
        <v>30.4</v>
      </c>
      <c r="AH109" s="124">
        <v>36.950000000000003</v>
      </c>
      <c r="AI109" s="355">
        <f>((I109-AG109)/AG109)*100</f>
        <v>5.4276315789473637</v>
      </c>
      <c r="AJ109" s="356">
        <f>((I109-AH109)/AH109)*100</f>
        <v>-13.261163734776741</v>
      </c>
      <c r="AK109" s="357">
        <f>AN109/AO109</f>
        <v>1.1060627836990267</v>
      </c>
      <c r="AL109" s="339">
        <f>((AQ109/AR109)^(1/1)-1)*100</f>
        <v>2.7777777777777901</v>
      </c>
      <c r="AM109" s="437">
        <f>((AQ109/AT109)^(1/3)-1)*100</f>
        <v>2.8586773986917446</v>
      </c>
      <c r="AN109" s="437">
        <f>((AQ109/AV109)^(1/5)-1)*100</f>
        <v>3.8262169735895801</v>
      </c>
      <c r="AO109" s="335">
        <f>((AQ109/BA109)^(1/10)-1)*100</f>
        <v>3.4593126447971523</v>
      </c>
      <c r="AP109" s="358"/>
      <c r="AQ109" s="359">
        <v>1.1100000000000001</v>
      </c>
      <c r="AR109" s="384">
        <v>1.08</v>
      </c>
      <c r="AS109" s="428">
        <v>1.07</v>
      </c>
      <c r="AT109" s="428">
        <v>1.02</v>
      </c>
      <c r="AU109" s="428">
        <v>0.96</v>
      </c>
      <c r="AV109" s="428">
        <v>0.92</v>
      </c>
      <c r="AW109" s="428">
        <v>0.88</v>
      </c>
      <c r="AX109" s="444">
        <v>0.84</v>
      </c>
      <c r="AY109" s="428">
        <v>0.83</v>
      </c>
      <c r="AZ109" s="444">
        <v>0.8</v>
      </c>
      <c r="BA109" s="428">
        <v>0.79</v>
      </c>
      <c r="BB109" s="366">
        <v>0.75</v>
      </c>
      <c r="BC109" s="363">
        <f t="shared" ref="BC109:BM110" si="20">((AQ109/AR109)-1)*100</f>
        <v>2.7777777777777901</v>
      </c>
      <c r="BD109" s="364">
        <f t="shared" si="20"/>
        <v>0.93457943925234765</v>
      </c>
      <c r="BE109" s="364">
        <f t="shared" si="20"/>
        <v>4.9019607843137303</v>
      </c>
      <c r="BF109" s="364">
        <f t="shared" si="20"/>
        <v>6.25</v>
      </c>
      <c r="BG109" s="364">
        <f t="shared" si="20"/>
        <v>4.3478260869565188</v>
      </c>
      <c r="BH109" s="364">
        <f t="shared" si="20"/>
        <v>4.5454545454545414</v>
      </c>
      <c r="BI109" s="364">
        <f t="shared" si="20"/>
        <v>4.7619047619047672</v>
      </c>
      <c r="BJ109" s="364">
        <f t="shared" si="20"/>
        <v>1.2048192771084265</v>
      </c>
      <c r="BK109" s="364">
        <f t="shared" si="20"/>
        <v>3.7499999999999867</v>
      </c>
      <c r="BL109" s="364">
        <f t="shared" si="20"/>
        <v>1.2658227848101333</v>
      </c>
      <c r="BM109" s="365">
        <f t="shared" si="20"/>
        <v>5.3333333333333455</v>
      </c>
      <c r="BN109" s="349">
        <f>AVERAGE(BC109:BM109)</f>
        <v>3.6430435264465078</v>
      </c>
      <c r="BO109" s="349">
        <f>SQRT(AVERAGE((BC109-$BN109)^2,(BD109-$BN109)^2,(BE109-$BN109)^2,(BF109-$BN109)^2,(BG109-$BN109)^2,(BH109-$BN109)^2,(BI109-$BN109)^2,(BJ109-$BN109)^2,(BK109-$BN109)^2,(BL109-$BN109)^2,(BM109-$BN109)^2))</f>
        <v>1.744943528043307</v>
      </c>
    </row>
    <row r="110" spans="1:67">
      <c r="A110" s="77" t="s">
        <v>508</v>
      </c>
      <c r="B110" s="21" t="s">
        <v>509</v>
      </c>
      <c r="C110" s="21" t="s">
        <v>71</v>
      </c>
      <c r="D110" s="80" t="s">
        <v>724</v>
      </c>
      <c r="E110" s="101">
        <v>32</v>
      </c>
      <c r="F110" s="104">
        <v>77</v>
      </c>
      <c r="G110" s="39" t="s">
        <v>660</v>
      </c>
      <c r="H110" s="40" t="s">
        <v>660</v>
      </c>
      <c r="I110" s="132">
        <v>18.43</v>
      </c>
      <c r="J110" s="214">
        <f>(S110/I110)*100</f>
        <v>3.3098209441128597</v>
      </c>
      <c r="K110" s="366">
        <v>0.14000000000000001</v>
      </c>
      <c r="L110" s="366">
        <v>0.1525</v>
      </c>
      <c r="M110" s="202">
        <f>((L110/K110)-1)*100</f>
        <v>8.9285714285714199</v>
      </c>
      <c r="N110" s="26">
        <v>40604</v>
      </c>
      <c r="O110" s="26">
        <v>40606</v>
      </c>
      <c r="P110" s="352">
        <v>40623</v>
      </c>
      <c r="Q110" s="81" t="s">
        <v>440</v>
      </c>
      <c r="R110" s="303"/>
      <c r="S110" s="211">
        <f>L110*4</f>
        <v>0.61</v>
      </c>
      <c r="T110" s="214">
        <f>S110/X110*100</f>
        <v>42.068965517241381</v>
      </c>
      <c r="U110" s="332">
        <f>(I110/SQRT(22.5*X110*(I110/AA110))-1)*100</f>
        <v>30.397917384586883</v>
      </c>
      <c r="V110" s="22">
        <f>I110/X110</f>
        <v>12.710344827586207</v>
      </c>
      <c r="W110" s="333">
        <v>12</v>
      </c>
      <c r="X110" s="353">
        <v>1.45</v>
      </c>
      <c r="Y110" s="131">
        <v>3.07</v>
      </c>
      <c r="Z110" s="124">
        <v>2.78</v>
      </c>
      <c r="AA110" s="353">
        <v>3.01</v>
      </c>
      <c r="AB110" s="131">
        <v>1.1000000000000001</v>
      </c>
      <c r="AC110" s="124">
        <v>1.18</v>
      </c>
      <c r="AD110" s="335">
        <f>(AC110/AB110-1)*100</f>
        <v>7.2727272727272529</v>
      </c>
      <c r="AE110" s="335">
        <f>(I110/AB110)/Y110</f>
        <v>5.457506662718389</v>
      </c>
      <c r="AF110" s="354">
        <v>3270</v>
      </c>
      <c r="AG110" s="124">
        <v>16.03</v>
      </c>
      <c r="AH110" s="124">
        <v>18.670000000000002</v>
      </c>
      <c r="AI110" s="355">
        <f>((I110-AG110)/AG110)*100</f>
        <v>14.971927635683086</v>
      </c>
      <c r="AJ110" s="356">
        <f>((I110-AH110)/AH110)*100</f>
        <v>-1.2854847348687839</v>
      </c>
      <c r="AK110" s="357">
        <f>AN110/AO110</f>
        <v>0.8470527936101705</v>
      </c>
      <c r="AL110" s="339">
        <f>((AQ110/AR110)^(1/1)-1)*100</f>
        <v>6.9306930693069368</v>
      </c>
      <c r="AM110" s="437">
        <f>((AQ110/AT110)^(1/3)-1)*100</f>
        <v>3.5744168651286268</v>
      </c>
      <c r="AN110" s="437">
        <f>((AQ110/AV110)^(1/5)-1)*100</f>
        <v>3.9457530185000644</v>
      </c>
      <c r="AO110" s="335">
        <f>((AQ110/BA110)^(1/10)-1)*100</f>
        <v>4.6582138070557777</v>
      </c>
      <c r="AP110" s="358"/>
      <c r="AQ110" s="359">
        <v>0.54</v>
      </c>
      <c r="AR110" s="359">
        <v>0.505</v>
      </c>
      <c r="AS110" s="428">
        <v>0.49399999999999999</v>
      </c>
      <c r="AT110" s="428">
        <v>0.48599999999999999</v>
      </c>
      <c r="AU110" s="428">
        <v>0.46500000000000002</v>
      </c>
      <c r="AV110" s="428">
        <v>0.44500000000000001</v>
      </c>
      <c r="AW110" s="428">
        <v>0.41499999999999998</v>
      </c>
      <c r="AX110" s="428">
        <v>0.39</v>
      </c>
      <c r="AY110" s="428">
        <v>0.36249999999999999</v>
      </c>
      <c r="AZ110" s="428">
        <v>0.35249999999999998</v>
      </c>
      <c r="BA110" s="428">
        <v>0.34250000000000003</v>
      </c>
      <c r="BB110" s="366">
        <v>0.33500000000000002</v>
      </c>
      <c r="BC110" s="363">
        <f t="shared" si="20"/>
        <v>6.9306930693069368</v>
      </c>
      <c r="BD110" s="364">
        <f t="shared" si="20"/>
        <v>2.2267206477732726</v>
      </c>
      <c r="BE110" s="364">
        <f t="shared" si="20"/>
        <v>1.6460905349794164</v>
      </c>
      <c r="BF110" s="364">
        <f t="shared" si="20"/>
        <v>4.5161290322580649</v>
      </c>
      <c r="BG110" s="364">
        <f t="shared" si="20"/>
        <v>4.4943820224719211</v>
      </c>
      <c r="BH110" s="364">
        <f t="shared" si="20"/>
        <v>7.2289156626506035</v>
      </c>
      <c r="BI110" s="364">
        <f t="shared" si="20"/>
        <v>6.4102564102564097</v>
      </c>
      <c r="BJ110" s="364">
        <f t="shared" si="20"/>
        <v>7.5862068965517393</v>
      </c>
      <c r="BK110" s="364">
        <f t="shared" si="20"/>
        <v>2.8368794326241176</v>
      </c>
      <c r="BL110" s="364">
        <f t="shared" si="20"/>
        <v>2.9197080291970767</v>
      </c>
      <c r="BM110" s="365">
        <f t="shared" si="20"/>
        <v>2.2388059701492491</v>
      </c>
      <c r="BN110" s="349">
        <f>AVERAGE(BC110:BM110)</f>
        <v>4.4577079734744371</v>
      </c>
      <c r="BO110" s="349">
        <f>SQRT(AVERAGE((BC110-$BN110)^2,(BD110-$BN110)^2,(BE110-$BN110)^2,(BF110-$BN110)^2,(BG110-$BN110)^2,(BH110-$BN110)^2,(BI110-$BN110)^2,(BJ110-$BN110)^2,(BK110-$BN110)^2,(BL110-$BN110)^2,(BM110-$BN110)^2))</f>
        <v>2.1362351847902636</v>
      </c>
    </row>
    <row r="111" spans="1:67">
      <c r="A111" s="29" t="s">
        <v>551</v>
      </c>
      <c r="B111" s="31" t="s">
        <v>552</v>
      </c>
      <c r="C111" s="21" t="s">
        <v>102</v>
      </c>
      <c r="D111" s="31" t="s">
        <v>613</v>
      </c>
      <c r="E111" s="102">
        <v>18</v>
      </c>
      <c r="F111" s="104">
        <v>143</v>
      </c>
      <c r="G111" s="41" t="s">
        <v>717</v>
      </c>
      <c r="H111" s="43" t="s">
        <v>717</v>
      </c>
      <c r="I111" s="134">
        <v>53.88</v>
      </c>
      <c r="J111" s="215">
        <v>3.4149962880475129</v>
      </c>
      <c r="K111" s="406">
        <v>0.45</v>
      </c>
      <c r="L111" s="368">
        <v>0.46</v>
      </c>
      <c r="M111" s="32">
        <v>2.2222222222222143</v>
      </c>
      <c r="N111" s="45">
        <v>40690</v>
      </c>
      <c r="O111" s="45">
        <v>40695</v>
      </c>
      <c r="P111" s="44">
        <v>40709</v>
      </c>
      <c r="Q111" s="45" t="s">
        <v>8</v>
      </c>
      <c r="R111" s="31"/>
      <c r="S111" s="171">
        <v>1.84</v>
      </c>
      <c r="T111" s="214">
        <v>52.571428571428562</v>
      </c>
      <c r="U111" s="332">
        <v>3.972157445200319</v>
      </c>
      <c r="V111" s="32">
        <v>15.394285714285711</v>
      </c>
      <c r="W111" s="369">
        <v>12</v>
      </c>
      <c r="X111" s="125">
        <v>3.5</v>
      </c>
      <c r="Y111" s="133">
        <v>1.94</v>
      </c>
      <c r="Z111" s="125">
        <v>4.0999999999999996</v>
      </c>
      <c r="AA111" s="125">
        <v>1.58</v>
      </c>
      <c r="AB111" s="133">
        <v>3.49</v>
      </c>
      <c r="AC111" s="125">
        <v>3.81</v>
      </c>
      <c r="AD111" s="370">
        <v>9.169054441260748</v>
      </c>
      <c r="AE111" s="335">
        <v>7.9579357811715363</v>
      </c>
      <c r="AF111" s="371">
        <v>3300</v>
      </c>
      <c r="AG111" s="125">
        <v>50.65</v>
      </c>
      <c r="AH111" s="125">
        <v>62.59</v>
      </c>
      <c r="AI111" s="372">
        <v>6.3770977295162945</v>
      </c>
      <c r="AJ111" s="373">
        <v>-13.915961016136761</v>
      </c>
      <c r="AK111" s="374">
        <v>0.99599784845358597</v>
      </c>
      <c r="AL111" s="339">
        <v>4.0935672514619936</v>
      </c>
      <c r="AM111" s="438">
        <v>4.9461297617438458</v>
      </c>
      <c r="AN111" s="438">
        <v>8.8475894089914409</v>
      </c>
      <c r="AO111" s="335">
        <v>8.8831410858250859</v>
      </c>
      <c r="AP111" s="375"/>
      <c r="AQ111" s="376">
        <v>1.78</v>
      </c>
      <c r="AR111" s="376">
        <v>1.71</v>
      </c>
      <c r="AS111" s="378">
        <v>1.66</v>
      </c>
      <c r="AT111" s="378">
        <v>1.54</v>
      </c>
      <c r="AU111" s="378">
        <v>1.32</v>
      </c>
      <c r="AV111" s="378">
        <v>1.165</v>
      </c>
      <c r="AW111" s="378">
        <v>1.0349999999999999</v>
      </c>
      <c r="AX111" s="378">
        <v>0.94</v>
      </c>
      <c r="AY111" s="378">
        <v>0.875</v>
      </c>
      <c r="AZ111" s="378">
        <v>0.84</v>
      </c>
      <c r="BA111" s="378">
        <v>0.76</v>
      </c>
      <c r="BB111" s="398">
        <v>0.67500000000000004</v>
      </c>
      <c r="BC111" s="363">
        <v>4.0935672514619936</v>
      </c>
      <c r="BD111" s="364">
        <v>3.0120481927710765</v>
      </c>
      <c r="BE111" s="364">
        <v>7.7922077922077948</v>
      </c>
      <c r="BF111" s="364">
        <v>16.666666666666671</v>
      </c>
      <c r="BG111" s="364">
        <v>13.30472103004292</v>
      </c>
      <c r="BH111" s="364">
        <v>12.560386473429963</v>
      </c>
      <c r="BI111" s="364">
        <v>10.106382978723392</v>
      </c>
      <c r="BJ111" s="364">
        <v>7.4285714285714288</v>
      </c>
      <c r="BK111" s="364">
        <v>4.1666666666666741</v>
      </c>
      <c r="BL111" s="364">
        <v>10.526315789473667</v>
      </c>
      <c r="BM111" s="365">
        <v>12.592592592592581</v>
      </c>
      <c r="BN111" s="349">
        <v>9.2954660784189258</v>
      </c>
      <c r="BO111" s="349">
        <v>4.185503177008072</v>
      </c>
    </row>
    <row r="112" spans="1:67">
      <c r="A112" s="20" t="s">
        <v>801</v>
      </c>
      <c r="B112" s="21" t="s">
        <v>802</v>
      </c>
      <c r="C112" s="21" t="s">
        <v>100</v>
      </c>
      <c r="D112" s="21" t="s">
        <v>619</v>
      </c>
      <c r="E112" s="101">
        <v>28</v>
      </c>
      <c r="F112" s="104">
        <v>90</v>
      </c>
      <c r="G112" s="39" t="s">
        <v>660</v>
      </c>
      <c r="H112" s="40" t="s">
        <v>660</v>
      </c>
      <c r="I112" s="132">
        <v>31.6</v>
      </c>
      <c r="J112" s="213">
        <f>(S112/I112)*100</f>
        <v>3.0379746835443036</v>
      </c>
      <c r="K112" s="366">
        <v>0.23</v>
      </c>
      <c r="L112" s="366">
        <v>0.24</v>
      </c>
      <c r="M112" s="166">
        <f>((L112/K112)-1)*100</f>
        <v>4.3478260869565188</v>
      </c>
      <c r="N112" s="26">
        <v>40585</v>
      </c>
      <c r="O112" s="26">
        <v>40589</v>
      </c>
      <c r="P112" s="352">
        <v>40603</v>
      </c>
      <c r="Q112" s="26" t="s">
        <v>7</v>
      </c>
      <c r="R112" s="21"/>
      <c r="S112" s="211">
        <f>L112*4</f>
        <v>0.96</v>
      </c>
      <c r="T112" s="213">
        <f>S112/X112*100</f>
        <v>47.058823529411761</v>
      </c>
      <c r="U112" s="380">
        <f>(I112/SQRT(22.5*X112*(I112/AA112))-1)*100</f>
        <v>11.320064960208764</v>
      </c>
      <c r="V112" s="22">
        <f>I112/X112</f>
        <v>15.490196078431373</v>
      </c>
      <c r="W112" s="333">
        <v>12</v>
      </c>
      <c r="X112" s="353">
        <v>2.04</v>
      </c>
      <c r="Y112" s="131">
        <v>1.58</v>
      </c>
      <c r="Z112" s="353">
        <v>0.66</v>
      </c>
      <c r="AA112" s="353">
        <v>1.8</v>
      </c>
      <c r="AB112" s="131">
        <v>2.19</v>
      </c>
      <c r="AC112" s="353">
        <v>2.5099999999999998</v>
      </c>
      <c r="AD112" s="335">
        <f>(AC112/AB112-1)*100</f>
        <v>14.611872146118721</v>
      </c>
      <c r="AE112" s="381">
        <f>(I112/AB112)/Y112</f>
        <v>9.1324200913242013</v>
      </c>
      <c r="AF112" s="354">
        <v>3330</v>
      </c>
      <c r="AG112" s="353">
        <v>28.06</v>
      </c>
      <c r="AH112" s="353">
        <v>34.4</v>
      </c>
      <c r="AI112" s="355">
        <f>((I112-AG112)/AG112)*100</f>
        <v>12.615823235923033</v>
      </c>
      <c r="AJ112" s="356">
        <f>((I112-AH112)/AH112)*100</f>
        <v>-8.1395348837209234</v>
      </c>
      <c r="AK112" s="357">
        <f>AN112/AO112</f>
        <v>0.7474677232771112</v>
      </c>
      <c r="AL112" s="382">
        <f>((AQ112/AR112)^(1/1)-1)*100</f>
        <v>2.2222222222222143</v>
      </c>
      <c r="AM112" s="383">
        <f>((AQ112/AT112)^(1/3)-1)*100</f>
        <v>3.0788379107201225</v>
      </c>
      <c r="AN112" s="383">
        <f>((AQ112/AV112)^(1/5)-1)*100</f>
        <v>5.0246072638682637</v>
      </c>
      <c r="AO112" s="334">
        <f>((AQ112/BA112)^(1/10)-1)*100</f>
        <v>6.7221728877321363</v>
      </c>
      <c r="AP112" s="358"/>
      <c r="AQ112" s="359">
        <v>0.92</v>
      </c>
      <c r="AR112" s="359">
        <v>0.9</v>
      </c>
      <c r="AS112" s="428">
        <v>0.88</v>
      </c>
      <c r="AT112" s="428">
        <v>0.84</v>
      </c>
      <c r="AU112" s="428">
        <v>0.76</v>
      </c>
      <c r="AV112" s="428">
        <v>0.72</v>
      </c>
      <c r="AW112" s="428">
        <v>0.64</v>
      </c>
      <c r="AX112" s="428">
        <v>0.56000000000000005</v>
      </c>
      <c r="AY112" s="428">
        <v>0.52</v>
      </c>
      <c r="AZ112" s="428">
        <v>0.5</v>
      </c>
      <c r="BA112" s="428">
        <v>0.48</v>
      </c>
      <c r="BB112" s="366">
        <v>0.46</v>
      </c>
      <c r="BC112" s="346">
        <f t="shared" ref="BC112:BM112" si="21">((AQ112/AR112)-1)*100</f>
        <v>2.2222222222222143</v>
      </c>
      <c r="BD112" s="347">
        <f t="shared" si="21"/>
        <v>2.2727272727272707</v>
      </c>
      <c r="BE112" s="347">
        <f t="shared" si="21"/>
        <v>4.7619047619047672</v>
      </c>
      <c r="BF112" s="347">
        <f t="shared" si="21"/>
        <v>10.526315789473673</v>
      </c>
      <c r="BG112" s="347">
        <f t="shared" si="21"/>
        <v>5.555555555555558</v>
      </c>
      <c r="BH112" s="347">
        <f t="shared" si="21"/>
        <v>12.5</v>
      </c>
      <c r="BI112" s="347">
        <f t="shared" si="21"/>
        <v>14.285714285714279</v>
      </c>
      <c r="BJ112" s="347">
        <f t="shared" si="21"/>
        <v>7.6923076923077094</v>
      </c>
      <c r="BK112" s="347">
        <f t="shared" si="21"/>
        <v>4.0000000000000036</v>
      </c>
      <c r="BL112" s="347">
        <f t="shared" si="21"/>
        <v>4.1666666666666741</v>
      </c>
      <c r="BM112" s="348">
        <f t="shared" si="21"/>
        <v>4.3478260869565188</v>
      </c>
      <c r="BN112" s="350">
        <f>AVERAGE(BC112:BM112)</f>
        <v>6.5755673030480599</v>
      </c>
      <c r="BO112" s="350">
        <f>SQRT(AVERAGE((BC112-$BN112)^2,(BD112-$BN112)^2,(BE112-$BN112)^2,(BF112-$BN112)^2,(BG112-$BN112)^2,(BH112-$BN112)^2,(BI112-$BN112)^2,(BJ112-$BN112)^2,(BK112-$BN112)^2,(BL112-$BN112)^2,(BM112-$BN112)^2))</f>
        <v>3.9381099943874882</v>
      </c>
    </row>
    <row r="113" spans="1:67">
      <c r="A113" s="20" t="s">
        <v>498</v>
      </c>
      <c r="B113" s="21" t="s">
        <v>119</v>
      </c>
      <c r="C113" s="21" t="s">
        <v>71</v>
      </c>
      <c r="D113" s="21" t="s">
        <v>216</v>
      </c>
      <c r="E113" s="101">
        <v>24</v>
      </c>
      <c r="F113" s="104">
        <v>105</v>
      </c>
      <c r="G113" s="39" t="s">
        <v>660</v>
      </c>
      <c r="H113" s="40" t="s">
        <v>660</v>
      </c>
      <c r="I113" s="132">
        <v>30.3</v>
      </c>
      <c r="J113" s="214">
        <v>3.4323432343234326</v>
      </c>
      <c r="K113" s="385">
        <v>0.25</v>
      </c>
      <c r="L113" s="351">
        <v>0.26</v>
      </c>
      <c r="M113" s="22">
        <v>4.0000000000000044</v>
      </c>
      <c r="N113" s="26">
        <v>40707</v>
      </c>
      <c r="O113" s="26">
        <v>40709</v>
      </c>
      <c r="P113" s="352">
        <v>40725</v>
      </c>
      <c r="Q113" s="26" t="s">
        <v>245</v>
      </c>
      <c r="R113" s="21"/>
      <c r="S113" s="211">
        <v>1.04</v>
      </c>
      <c r="T113" s="214">
        <v>43.333333333333343</v>
      </c>
      <c r="U113" s="332">
        <v>-5.8429208420548218</v>
      </c>
      <c r="V113" s="22">
        <v>12.625</v>
      </c>
      <c r="W113" s="333">
        <v>9</v>
      </c>
      <c r="X113" s="353">
        <v>2.4</v>
      </c>
      <c r="Y113" s="131">
        <v>4.24</v>
      </c>
      <c r="Z113" s="124">
        <v>0.57999999999999996</v>
      </c>
      <c r="AA113" s="353">
        <v>1.58</v>
      </c>
      <c r="AB113" s="131">
        <v>2.34</v>
      </c>
      <c r="AC113" s="124">
        <v>2.61</v>
      </c>
      <c r="AD113" s="335">
        <v>11.53846153846154</v>
      </c>
      <c r="AE113" s="386">
        <v>3.0539429124334787</v>
      </c>
      <c r="AF113" s="354">
        <v>3380</v>
      </c>
      <c r="AG113" s="124">
        <v>26.32</v>
      </c>
      <c r="AH113" s="124">
        <v>33.53</v>
      </c>
      <c r="AI113" s="355">
        <v>15.121580547112469</v>
      </c>
      <c r="AJ113" s="356">
        <v>-9.6331643304503451</v>
      </c>
      <c r="AK113" s="357">
        <v>1.1439359425962792</v>
      </c>
      <c r="AL113" s="339">
        <v>14.64968152866242</v>
      </c>
      <c r="AM113" s="437">
        <v>7.5973443973039503</v>
      </c>
      <c r="AN113" s="437">
        <v>6.7249181879538877</v>
      </c>
      <c r="AO113" s="335">
        <v>5.8787541658066989</v>
      </c>
      <c r="AP113" s="358"/>
      <c r="AQ113" s="359">
        <v>0.9</v>
      </c>
      <c r="AR113" s="359">
        <v>0.78500000000000003</v>
      </c>
      <c r="AS113" s="427">
        <v>0.755</v>
      </c>
      <c r="AT113" s="427">
        <v>0.72250000000000003</v>
      </c>
      <c r="AU113" s="427">
        <v>0.69</v>
      </c>
      <c r="AV113" s="427">
        <v>0.65</v>
      </c>
      <c r="AW113" s="427">
        <v>0.59750000000000003</v>
      </c>
      <c r="AX113" s="427">
        <v>0.56499999999999995</v>
      </c>
      <c r="AY113" s="427">
        <v>0.54166000000000003</v>
      </c>
      <c r="AZ113" s="427">
        <v>0.52500000000000002</v>
      </c>
      <c r="BA113" s="427">
        <v>0.50834000000000001</v>
      </c>
      <c r="BB113" s="366">
        <v>0.49001</v>
      </c>
      <c r="BC113" s="363">
        <v>14.64968152866242</v>
      </c>
      <c r="BD113" s="445">
        <v>3.9735099337748316</v>
      </c>
      <c r="BE113" s="445">
        <v>4.4982698961937739</v>
      </c>
      <c r="BF113" s="445">
        <v>4.710144927536251</v>
      </c>
      <c r="BG113" s="445">
        <v>6.153846153846132</v>
      </c>
      <c r="BH113" s="445">
        <v>8.786610878661083</v>
      </c>
      <c r="BI113" s="445">
        <v>5.752212389380551</v>
      </c>
      <c r="BJ113" s="445">
        <v>4.3089761104751814</v>
      </c>
      <c r="BK113" s="445">
        <v>3.1733333333333391</v>
      </c>
      <c r="BL113" s="445">
        <v>3.2773340677499272</v>
      </c>
      <c r="BM113" s="365">
        <v>3.7407399848982781</v>
      </c>
      <c r="BN113" s="349">
        <v>5.7295144731374306</v>
      </c>
      <c r="BO113" s="349">
        <v>3.2087214203526728</v>
      </c>
    </row>
    <row r="114" spans="1:67">
      <c r="A114" s="20" t="s">
        <v>515</v>
      </c>
      <c r="B114" s="21" t="s">
        <v>741</v>
      </c>
      <c r="C114" s="21" t="s">
        <v>100</v>
      </c>
      <c r="D114" s="21" t="s">
        <v>619</v>
      </c>
      <c r="E114" s="101">
        <v>18</v>
      </c>
      <c r="F114" s="104">
        <v>147</v>
      </c>
      <c r="G114" s="39" t="s">
        <v>717</v>
      </c>
      <c r="H114" s="40" t="s">
        <v>717</v>
      </c>
      <c r="I114" s="132">
        <v>51.05</v>
      </c>
      <c r="J114" s="294">
        <v>1.723800195886386</v>
      </c>
      <c r="K114" s="351">
        <v>0.18</v>
      </c>
      <c r="L114" s="351">
        <v>0.22</v>
      </c>
      <c r="M114" s="22">
        <v>22.222222222222221</v>
      </c>
      <c r="N114" s="26">
        <v>40753</v>
      </c>
      <c r="O114" s="26">
        <v>40757</v>
      </c>
      <c r="P114" s="352">
        <v>40778</v>
      </c>
      <c r="Q114" s="26" t="s">
        <v>450</v>
      </c>
      <c r="R114" s="21"/>
      <c r="S114" s="211">
        <v>0.88</v>
      </c>
      <c r="T114" s="214">
        <v>33.460076045627375</v>
      </c>
      <c r="U114" s="332">
        <v>42.687109867531348</v>
      </c>
      <c r="V114" s="22">
        <v>19.410646387832699</v>
      </c>
      <c r="W114" s="333">
        <v>12</v>
      </c>
      <c r="X114" s="353">
        <v>2.63</v>
      </c>
      <c r="Y114" s="131">
        <v>1.99</v>
      </c>
      <c r="Z114" s="353">
        <v>1.52</v>
      </c>
      <c r="AA114" s="353">
        <v>2.36</v>
      </c>
      <c r="AB114" s="131">
        <v>2.8</v>
      </c>
      <c r="AC114" s="353">
        <v>3.13</v>
      </c>
      <c r="AD114" s="335">
        <v>11.785714285714292</v>
      </c>
      <c r="AE114" s="386">
        <v>9.161880832735104</v>
      </c>
      <c r="AF114" s="354">
        <v>3420</v>
      </c>
      <c r="AG114" s="353">
        <v>40.31</v>
      </c>
      <c r="AH114" s="353">
        <v>54.66</v>
      </c>
      <c r="AI114" s="355">
        <v>26.6435127759861</v>
      </c>
      <c r="AJ114" s="356">
        <v>-6.6044639590193919</v>
      </c>
      <c r="AK114" s="357">
        <v>0.65126648986186297</v>
      </c>
      <c r="AL114" s="339">
        <v>10.000000000000011</v>
      </c>
      <c r="AM114" s="438">
        <v>9.6961310486523686</v>
      </c>
      <c r="AN114" s="438">
        <v>13.525958735328961</v>
      </c>
      <c r="AO114" s="335">
        <v>20.768700594740974</v>
      </c>
      <c r="AP114" s="358"/>
      <c r="AQ114" s="359">
        <v>0.66</v>
      </c>
      <c r="AR114" s="384">
        <v>0.6</v>
      </c>
      <c r="AS114" s="428">
        <v>0.56000000000000005</v>
      </c>
      <c r="AT114" s="428">
        <v>0.5</v>
      </c>
      <c r="AU114" s="428">
        <v>0.42</v>
      </c>
      <c r="AV114" s="428">
        <v>0.35</v>
      </c>
      <c r="AW114" s="428">
        <v>0.22</v>
      </c>
      <c r="AX114" s="428">
        <v>0.125</v>
      </c>
      <c r="AY114" s="444">
        <v>0.12</v>
      </c>
      <c r="AZ114" s="428">
        <v>0.11</v>
      </c>
      <c r="BA114" s="444">
        <v>0.1</v>
      </c>
      <c r="BB114" s="366">
        <v>0.09</v>
      </c>
      <c r="BC114" s="363">
        <v>10.000000000000011</v>
      </c>
      <c r="BD114" s="364">
        <v>7.1428571428571397</v>
      </c>
      <c r="BE114" s="364">
        <v>12.000000000000011</v>
      </c>
      <c r="BF114" s="364">
        <v>19.047619047619047</v>
      </c>
      <c r="BG114" s="364">
        <v>2</v>
      </c>
      <c r="BH114" s="364">
        <v>59.090909090909079</v>
      </c>
      <c r="BI114" s="364">
        <v>76</v>
      </c>
      <c r="BJ114" s="364">
        <v>4.1666666666666741</v>
      </c>
      <c r="BK114" s="364">
        <v>9.0909090909090828</v>
      </c>
      <c r="BL114" s="364">
        <v>9.9999999999999876</v>
      </c>
      <c r="BM114" s="365">
        <v>11.111111111111116</v>
      </c>
      <c r="BN114" s="349">
        <v>21.604552013642923</v>
      </c>
      <c r="BO114" s="349">
        <v>22.390555885052162</v>
      </c>
    </row>
    <row r="115" spans="1:67">
      <c r="A115" s="20" t="s">
        <v>480</v>
      </c>
      <c r="B115" s="21" t="s">
        <v>481</v>
      </c>
      <c r="C115" s="21" t="s">
        <v>102</v>
      </c>
      <c r="D115" s="21" t="s">
        <v>610</v>
      </c>
      <c r="E115" s="101">
        <v>14</v>
      </c>
      <c r="F115" s="104">
        <v>177</v>
      </c>
      <c r="G115" s="39" t="s">
        <v>717</v>
      </c>
      <c r="H115" s="40" t="s">
        <v>717</v>
      </c>
      <c r="I115" s="156">
        <v>30.13</v>
      </c>
      <c r="J115" s="294">
        <v>1.9249917026219707</v>
      </c>
      <c r="K115" s="351">
        <v>0.13500000000000001</v>
      </c>
      <c r="L115" s="351">
        <v>0.14499999999999999</v>
      </c>
      <c r="M115" s="22">
        <v>7.4074074074073959</v>
      </c>
      <c r="N115" s="320">
        <v>40450</v>
      </c>
      <c r="O115" s="320">
        <v>40452</v>
      </c>
      <c r="P115" s="329">
        <v>40466</v>
      </c>
      <c r="Q115" s="26" t="s">
        <v>13</v>
      </c>
      <c r="R115" s="21"/>
      <c r="S115" s="211">
        <v>0.57999999999999996</v>
      </c>
      <c r="T115" s="214">
        <v>20.863309352517984</v>
      </c>
      <c r="U115" s="332">
        <v>-29.221300516613386</v>
      </c>
      <c r="V115" s="22">
        <v>10.838129496402878</v>
      </c>
      <c r="W115" s="333">
        <v>12</v>
      </c>
      <c r="X115" s="353">
        <v>2.78</v>
      </c>
      <c r="Y115" s="131">
        <v>1.1399999999999999</v>
      </c>
      <c r="Z115" s="353">
        <v>1.51</v>
      </c>
      <c r="AA115" s="353">
        <v>1.04</v>
      </c>
      <c r="AB115" s="131">
        <v>2.64</v>
      </c>
      <c r="AC115" s="353">
        <v>3.06</v>
      </c>
      <c r="AD115" s="335">
        <v>15.909090909090899</v>
      </c>
      <c r="AE115" s="386">
        <v>10.011297182349809</v>
      </c>
      <c r="AF115" s="354">
        <v>3440</v>
      </c>
      <c r="AG115" s="353">
        <v>24.64</v>
      </c>
      <c r="AH115" s="353">
        <v>33.119999999999997</v>
      </c>
      <c r="AI115" s="355">
        <v>22.28084415584415</v>
      </c>
      <c r="AJ115" s="356">
        <v>-9.0277777777777715</v>
      </c>
      <c r="AK115" s="357">
        <v>1.08233943846639</v>
      </c>
      <c r="AL115" s="339">
        <v>7.8431372549019764</v>
      </c>
      <c r="AM115" s="438">
        <v>10.287496281391141</v>
      </c>
      <c r="AN115" s="438">
        <v>15.870390358278293</v>
      </c>
      <c r="AO115" s="335">
        <v>14.66304358341195</v>
      </c>
      <c r="AP115" s="358"/>
      <c r="AQ115" s="359">
        <v>0.55000000000000004</v>
      </c>
      <c r="AR115" s="359">
        <v>0.51</v>
      </c>
      <c r="AS115" s="428">
        <v>0.45500000000000002</v>
      </c>
      <c r="AT115" s="428">
        <v>0.41</v>
      </c>
      <c r="AU115" s="428">
        <v>0.35</v>
      </c>
      <c r="AV115" s="428">
        <v>0.26333000000000001</v>
      </c>
      <c r="AW115" s="428">
        <v>0.20666999999999999</v>
      </c>
      <c r="AX115" s="428">
        <v>0.19</v>
      </c>
      <c r="AY115" s="428">
        <v>0.16933000000000001</v>
      </c>
      <c r="AZ115" s="428">
        <v>0.16200000000000001</v>
      </c>
      <c r="BA115" s="428">
        <v>0.14000000000000001</v>
      </c>
      <c r="BB115" s="366">
        <v>0.12667</v>
      </c>
      <c r="BC115" s="363">
        <v>7.8431372549019764</v>
      </c>
      <c r="BD115" s="445">
        <v>12.087912087912089</v>
      </c>
      <c r="BE115" s="445">
        <v>10.975609756097571</v>
      </c>
      <c r="BF115" s="445">
        <v>17.142857142857153</v>
      </c>
      <c r="BG115" s="445">
        <v>32.913074849048705</v>
      </c>
      <c r="BH115" s="445">
        <v>27.415686843760582</v>
      </c>
      <c r="BI115" s="445">
        <v>8.7736842105263104</v>
      </c>
      <c r="BJ115" s="445">
        <v>12.206933207346612</v>
      </c>
      <c r="BK115" s="445">
        <v>4.5246913580246906</v>
      </c>
      <c r="BL115" s="445">
        <v>15.714285714285699</v>
      </c>
      <c r="BM115" s="365">
        <v>10.523407278755831</v>
      </c>
      <c r="BN115" s="349">
        <v>14.556479973047022</v>
      </c>
      <c r="BO115" s="349">
        <v>8.1475184295532816</v>
      </c>
    </row>
    <row r="116" spans="1:67">
      <c r="A116" s="20" t="s">
        <v>290</v>
      </c>
      <c r="B116" s="21" t="s">
        <v>291</v>
      </c>
      <c r="C116" s="21" t="s">
        <v>151</v>
      </c>
      <c r="D116" s="21" t="s">
        <v>778</v>
      </c>
      <c r="E116" s="101">
        <v>47</v>
      </c>
      <c r="F116" s="104">
        <v>17</v>
      </c>
      <c r="G116" s="39" t="s">
        <v>660</v>
      </c>
      <c r="H116" s="40" t="s">
        <v>660</v>
      </c>
      <c r="I116" s="132">
        <v>51.03</v>
      </c>
      <c r="J116" s="295">
        <f>(S116/I116)*100</f>
        <v>0.82304526748971185</v>
      </c>
      <c r="K116" s="366">
        <v>9.5000000000000001E-2</v>
      </c>
      <c r="L116" s="366">
        <v>0.105</v>
      </c>
      <c r="M116" s="169">
        <f>((L116/K116)-1)*100</f>
        <v>10.526315789473673</v>
      </c>
      <c r="N116" s="320">
        <v>40417</v>
      </c>
      <c r="O116" s="320">
        <v>40421</v>
      </c>
      <c r="P116" s="329">
        <v>40435</v>
      </c>
      <c r="Q116" s="26" t="s">
        <v>229</v>
      </c>
      <c r="R116" s="178"/>
      <c r="S116" s="171">
        <f>L116*4</f>
        <v>0.42</v>
      </c>
      <c r="T116" s="215">
        <f>S116/X116*100</f>
        <v>13.084112149532709</v>
      </c>
      <c r="U116" s="388">
        <f>(I116/SQRT(22.5*X116*(I116/AA116))-1)*100</f>
        <v>99.445024397725575</v>
      </c>
      <c r="V116" s="22">
        <f>I116/X116</f>
        <v>15.897196261682243</v>
      </c>
      <c r="W116" s="369">
        <v>10</v>
      </c>
      <c r="X116" s="353">
        <v>3.21</v>
      </c>
      <c r="Y116" s="131">
        <v>1.2</v>
      </c>
      <c r="Z116" s="353">
        <v>3.02</v>
      </c>
      <c r="AA116" s="353">
        <v>5.63</v>
      </c>
      <c r="AB116" s="131">
        <v>3.4</v>
      </c>
      <c r="AC116" s="353">
        <v>3.76</v>
      </c>
      <c r="AD116" s="335">
        <f>(AC116/AB116-1)*100</f>
        <v>10.588235294117654</v>
      </c>
      <c r="AE116" s="389">
        <f>(I116/AB116)/Y116</f>
        <v>12.507352941176471</v>
      </c>
      <c r="AF116" s="354">
        <v>3480</v>
      </c>
      <c r="AG116" s="353">
        <v>30.68</v>
      </c>
      <c r="AH116" s="353">
        <v>59.42</v>
      </c>
      <c r="AI116" s="355">
        <f>((I116-AG116)/AG116)*100</f>
        <v>66.329856584093889</v>
      </c>
      <c r="AJ116" s="356">
        <f>((I116-AH116)/AH116)*100</f>
        <v>-14.119824974755977</v>
      </c>
      <c r="AK116" s="357">
        <f>AN116/AO116</f>
        <v>0.93621389396207877</v>
      </c>
      <c r="AL116" s="390">
        <f>((AQ116/AR116)^(1/1)-1)*100</f>
        <v>5.7627118644067776</v>
      </c>
      <c r="AM116" s="391">
        <f>((AQ116/AT116)^(1/3)-1)*100</f>
        <v>3.6729653706913057</v>
      </c>
      <c r="AN116" s="391">
        <f>((AQ116/AV116)^(1/5)-1)*100</f>
        <v>3.8740291254288683</v>
      </c>
      <c r="AO116" s="370">
        <f>((AQ116/BA116)^(1/10)-1)*100</f>
        <v>4.1379743992410623</v>
      </c>
      <c r="AP116" s="358"/>
      <c r="AQ116" s="359">
        <v>0.39</v>
      </c>
      <c r="AR116" s="359">
        <v>0.36875000000000002</v>
      </c>
      <c r="AS116" s="428">
        <v>0.36499999999999999</v>
      </c>
      <c r="AT116" s="428">
        <v>0.35</v>
      </c>
      <c r="AU116" s="428">
        <v>0.33500000000000002</v>
      </c>
      <c r="AV116" s="428">
        <v>0.32250000000000001</v>
      </c>
      <c r="AW116" s="428">
        <v>0.3125</v>
      </c>
      <c r="AX116" s="428">
        <v>0.30249999999999999</v>
      </c>
      <c r="AY116" s="428">
        <v>0.28499999999999998</v>
      </c>
      <c r="AZ116" s="428">
        <v>0.28000000000000003</v>
      </c>
      <c r="BA116" s="428">
        <v>0.26</v>
      </c>
      <c r="BB116" s="366">
        <v>0.24</v>
      </c>
      <c r="BC116" s="392">
        <f t="shared" ref="BC116:BM117" si="22">((AQ116/AR116)-1)*100</f>
        <v>5.7627118644067776</v>
      </c>
      <c r="BD116" s="393">
        <f t="shared" si="22"/>
        <v>1.0273972602739878</v>
      </c>
      <c r="BE116" s="393">
        <f t="shared" si="22"/>
        <v>4.2857142857142927</v>
      </c>
      <c r="BF116" s="393">
        <f t="shared" si="22"/>
        <v>4.4776119402984982</v>
      </c>
      <c r="BG116" s="393">
        <f t="shared" si="22"/>
        <v>3.8759689922480689</v>
      </c>
      <c r="BH116" s="393">
        <f t="shared" si="22"/>
        <v>3.2000000000000028</v>
      </c>
      <c r="BI116" s="393">
        <f t="shared" si="22"/>
        <v>3.3057851239669533</v>
      </c>
      <c r="BJ116" s="393">
        <f t="shared" si="22"/>
        <v>6.1403508771929793</v>
      </c>
      <c r="BK116" s="393">
        <f t="shared" si="22"/>
        <v>1.7857142857142572</v>
      </c>
      <c r="BL116" s="393">
        <f t="shared" si="22"/>
        <v>7.6923076923077094</v>
      </c>
      <c r="BM116" s="394">
        <f t="shared" si="22"/>
        <v>8.3333333333333481</v>
      </c>
      <c r="BN116" s="395">
        <f>AVERAGE(BC116:BM116)</f>
        <v>4.5351723323142608</v>
      </c>
      <c r="BO116" s="395">
        <f>SQRT(AVERAGE((BC116-$BN116)^2,(BD116-$BN116)^2,(BE116-$BN116)^2,(BF116-$BN116)^2,(BG116-$BN116)^2,(BH116-$BN116)^2,(BI116-$BN116)^2,(BJ116-$BN116)^2,(BK116-$BN116)^2,(BL116-$BN116)^2,(BM116-$BN116)^2))</f>
        <v>2.1770529969148491</v>
      </c>
    </row>
    <row r="117" spans="1:67">
      <c r="A117" s="10" t="s">
        <v>533</v>
      </c>
      <c r="B117" s="11" t="s">
        <v>534</v>
      </c>
      <c r="C117" s="21" t="s">
        <v>102</v>
      </c>
      <c r="D117" s="11" t="s">
        <v>613</v>
      </c>
      <c r="E117" s="100">
        <v>43</v>
      </c>
      <c r="F117" s="104">
        <v>30</v>
      </c>
      <c r="G117" s="74" t="s">
        <v>717</v>
      </c>
      <c r="H117" s="52" t="s">
        <v>717</v>
      </c>
      <c r="I117" s="148">
        <v>40.909999999999997</v>
      </c>
      <c r="J117" s="214">
        <f>(S117/I117)*100</f>
        <v>2.248838914690785</v>
      </c>
      <c r="K117" s="760">
        <v>0.22380952380952379</v>
      </c>
      <c r="L117" s="397">
        <v>0.23</v>
      </c>
      <c r="M117" s="166">
        <f>((L117/K117)-1)*100</f>
        <v>2.7659574468085202</v>
      </c>
      <c r="N117" s="17">
        <v>40611</v>
      </c>
      <c r="O117" s="17">
        <v>40613</v>
      </c>
      <c r="P117" s="16">
        <v>40630</v>
      </c>
      <c r="Q117" s="220" t="s">
        <v>145</v>
      </c>
      <c r="R117" s="314" t="s">
        <v>215</v>
      </c>
      <c r="S117" s="211">
        <f>L117*4</f>
        <v>0.92</v>
      </c>
      <c r="T117" s="214">
        <f>S117/X117*100</f>
        <v>32.62411347517731</v>
      </c>
      <c r="U117" s="332">
        <f>(I117/SQRT(22.5*X117*(I117/AA117))-1)*100</f>
        <v>4.0767129330135043</v>
      </c>
      <c r="V117" s="13">
        <f>I117/X117</f>
        <v>14.50709219858156</v>
      </c>
      <c r="W117" s="333">
        <v>12</v>
      </c>
      <c r="X117" s="147">
        <v>2.82</v>
      </c>
      <c r="Y117" s="146">
        <v>1.89</v>
      </c>
      <c r="Z117" s="147">
        <v>3.61</v>
      </c>
      <c r="AA117" s="147">
        <v>1.68</v>
      </c>
      <c r="AB117" s="146">
        <v>3</v>
      </c>
      <c r="AC117" s="147">
        <v>3.05</v>
      </c>
      <c r="AD117" s="334">
        <f>(AC117/AB117-1)*100</f>
        <v>1.6666666666666607</v>
      </c>
      <c r="AE117" s="335">
        <f>(I117/AB117)/Y117</f>
        <v>7.2151675485008813</v>
      </c>
      <c r="AF117" s="396">
        <v>3550</v>
      </c>
      <c r="AG117" s="147">
        <v>35.51</v>
      </c>
      <c r="AH117" s="147">
        <v>44</v>
      </c>
      <c r="AI117" s="336">
        <f>((I117-AG117)/AG117)*100</f>
        <v>15.206983948183609</v>
      </c>
      <c r="AJ117" s="337">
        <f>((I117-AH117)/AH117)*100</f>
        <v>-7.0227272727272805</v>
      </c>
      <c r="AK117" s="338">
        <f>AN117/AO117</f>
        <v>0.48260652685369437</v>
      </c>
      <c r="AL117" s="339">
        <f>((AQ117/AR117)^(1/1)-1)*100</f>
        <v>2.7996500437445393</v>
      </c>
      <c r="AM117" s="437">
        <f>((AQ117/AT117)^(1/3)-1)*100</f>
        <v>2.8500965462786354</v>
      </c>
      <c r="AN117" s="437">
        <f>((AQ117/AV117)^(1/5)-1)*100</f>
        <v>4.5639552591273169</v>
      </c>
      <c r="AO117" s="335">
        <f>((AQ117/BA117)^(1/10)-1)*100</f>
        <v>9.4568867289913641</v>
      </c>
      <c r="AP117" s="341"/>
      <c r="AQ117" s="342">
        <v>0.89523809523809517</v>
      </c>
      <c r="AR117" s="342">
        <v>0.87085714285714277</v>
      </c>
      <c r="AS117" s="343">
        <v>0.86399999999999999</v>
      </c>
      <c r="AT117" s="343">
        <v>0.82285714285714284</v>
      </c>
      <c r="AU117" s="343">
        <v>0.76800000000000002</v>
      </c>
      <c r="AV117" s="343">
        <v>0.71619047619047616</v>
      </c>
      <c r="AW117" s="343">
        <v>0.65371428571428569</v>
      </c>
      <c r="AX117" s="343">
        <v>0.52800000000000002</v>
      </c>
      <c r="AY117" s="343">
        <v>0.41904761904761906</v>
      </c>
      <c r="AZ117" s="343">
        <v>0.39276190476190476</v>
      </c>
      <c r="BA117" s="343">
        <v>0.36266666666666669</v>
      </c>
      <c r="BB117" s="397">
        <v>0.33409523809523806</v>
      </c>
      <c r="BC117" s="363">
        <f t="shared" si="22"/>
        <v>2.7996500437445393</v>
      </c>
      <c r="BD117" s="364">
        <f t="shared" si="22"/>
        <v>0.79365079365079083</v>
      </c>
      <c r="BE117" s="364">
        <f t="shared" si="22"/>
        <v>5.0000000000000044</v>
      </c>
      <c r="BF117" s="364">
        <f t="shared" si="22"/>
        <v>7.1428571428571397</v>
      </c>
      <c r="BG117" s="364">
        <f t="shared" si="22"/>
        <v>7.2340425531914887</v>
      </c>
      <c r="BH117" s="364">
        <f t="shared" si="22"/>
        <v>9.5571095571095555</v>
      </c>
      <c r="BI117" s="364">
        <f t="shared" si="22"/>
        <v>23.809523809523792</v>
      </c>
      <c r="BJ117" s="364">
        <f t="shared" si="22"/>
        <v>26</v>
      </c>
      <c r="BK117" s="364">
        <f t="shared" si="22"/>
        <v>6.6925315227934101</v>
      </c>
      <c r="BL117" s="364">
        <f t="shared" si="22"/>
        <v>8.298319327731086</v>
      </c>
      <c r="BM117" s="365">
        <f t="shared" si="22"/>
        <v>8.5518814139110777</v>
      </c>
      <c r="BN117" s="349">
        <f>AVERAGE(BC117:BM117)</f>
        <v>9.625415105864807</v>
      </c>
      <c r="BO117" s="349">
        <f>SQRT(AVERAGE((BC117-$BN117)^2,(BD117-$BN117)^2,(BE117-$BN117)^2,(BF117-$BN117)^2,(BG117-$BN117)^2,(BH117-$BN117)^2,(BI117-$BN117)^2,(BJ117-$BN117)^2,(BK117-$BN117)^2,(BL117-$BN117)^2,(BM117-$BN117)^2))</f>
        <v>7.6199704777588977</v>
      </c>
    </row>
    <row r="118" spans="1:67">
      <c r="A118" s="76" t="s">
        <v>819</v>
      </c>
      <c r="B118" s="21" t="s">
        <v>820</v>
      </c>
      <c r="C118" s="21" t="s">
        <v>100</v>
      </c>
      <c r="D118" s="21" t="s">
        <v>502</v>
      </c>
      <c r="E118" s="101">
        <v>10</v>
      </c>
      <c r="F118" s="104">
        <v>230</v>
      </c>
      <c r="G118" s="39" t="s">
        <v>717</v>
      </c>
      <c r="H118" s="40" t="s">
        <v>717</v>
      </c>
      <c r="I118" s="156">
        <v>64.099999999999994</v>
      </c>
      <c r="J118" s="294">
        <v>0.68642745709828401</v>
      </c>
      <c r="K118" s="366">
        <v>0.09</v>
      </c>
      <c r="L118" s="366">
        <v>0.11</v>
      </c>
      <c r="M118" s="22">
        <v>22.222222222222221</v>
      </c>
      <c r="N118" s="26">
        <v>40546</v>
      </c>
      <c r="O118" s="26">
        <v>40548</v>
      </c>
      <c r="P118" s="352">
        <v>40564</v>
      </c>
      <c r="Q118" s="26" t="s">
        <v>357</v>
      </c>
      <c r="R118" s="21"/>
      <c r="S118" s="211">
        <v>0.44</v>
      </c>
      <c r="T118" s="214">
        <v>39.285714285714278</v>
      </c>
      <c r="U118" s="332">
        <v>150.65548987240356</v>
      </c>
      <c r="V118" s="22">
        <v>57.232142857142847</v>
      </c>
      <c r="W118" s="333">
        <v>6</v>
      </c>
      <c r="X118" s="353">
        <v>1.1200000000000001</v>
      </c>
      <c r="Y118" s="131">
        <v>9.98</v>
      </c>
      <c r="Z118" s="124">
        <v>18.059999999999999</v>
      </c>
      <c r="AA118" s="353">
        <v>2.4700000000000002</v>
      </c>
      <c r="AB118" s="131">
        <v>1.31</v>
      </c>
      <c r="AC118" s="124">
        <v>1.83</v>
      </c>
      <c r="AD118" s="335">
        <v>39.694656488549619</v>
      </c>
      <c r="AE118" s="335">
        <v>4.9029356422769172</v>
      </c>
      <c r="AF118" s="354">
        <v>3550</v>
      </c>
      <c r="AG118" s="124">
        <v>43.49</v>
      </c>
      <c r="AH118" s="124">
        <v>67.290000000000006</v>
      </c>
      <c r="AI118" s="355">
        <v>47.3902046447459</v>
      </c>
      <c r="AJ118" s="356">
        <v>-4.740674691633247</v>
      </c>
      <c r="AK118" s="357">
        <v>0.57159769332152099</v>
      </c>
      <c r="AL118" s="339">
        <v>12.5</v>
      </c>
      <c r="AM118" s="437">
        <v>11.457607795906142</v>
      </c>
      <c r="AN118" s="437">
        <v>12.474611314209481</v>
      </c>
      <c r="AO118" s="335">
        <v>21.824110663778651</v>
      </c>
      <c r="AP118" s="358"/>
      <c r="AQ118" s="359">
        <v>0.36</v>
      </c>
      <c r="AR118" s="359">
        <v>0.32</v>
      </c>
      <c r="AS118" s="428">
        <v>0.28000000000000003</v>
      </c>
      <c r="AT118" s="428">
        <v>0.26</v>
      </c>
      <c r="AU118" s="428">
        <v>0.22</v>
      </c>
      <c r="AV118" s="428">
        <v>0.2</v>
      </c>
      <c r="AW118" s="428">
        <v>0.15</v>
      </c>
      <c r="AX118" s="428">
        <v>0.1</v>
      </c>
      <c r="AY118" s="428">
        <v>7.4999999999999997E-2</v>
      </c>
      <c r="AZ118" s="444">
        <v>0.05</v>
      </c>
      <c r="BA118" s="428">
        <v>0.05</v>
      </c>
      <c r="BB118" s="362">
        <v>0</v>
      </c>
      <c r="BC118" s="363">
        <v>12.5</v>
      </c>
      <c r="BD118" s="364">
        <v>14.285714285714281</v>
      </c>
      <c r="BE118" s="364">
        <v>7.6923076923077085</v>
      </c>
      <c r="BF118" s="364">
        <v>18.181818181818187</v>
      </c>
      <c r="BG118" s="364">
        <v>9.9999999999999876</v>
      </c>
      <c r="BH118" s="364">
        <v>33.33333333333335</v>
      </c>
      <c r="BI118" s="364">
        <v>49.999999999999979</v>
      </c>
      <c r="BJ118" s="364">
        <v>33.33333333333335</v>
      </c>
      <c r="BK118" s="364">
        <v>49.999999999999979</v>
      </c>
      <c r="BL118" s="364">
        <v>0</v>
      </c>
      <c r="BM118" s="365">
        <v>0</v>
      </c>
      <c r="BN118" s="349">
        <v>20.847864256955162</v>
      </c>
      <c r="BO118" s="349">
        <v>17.297756239320314</v>
      </c>
    </row>
    <row r="119" spans="1:67">
      <c r="A119" s="20" t="s">
        <v>111</v>
      </c>
      <c r="B119" s="21" t="s">
        <v>112</v>
      </c>
      <c r="C119" s="21" t="s">
        <v>102</v>
      </c>
      <c r="D119" s="21" t="s">
        <v>610</v>
      </c>
      <c r="E119" s="101">
        <v>16</v>
      </c>
      <c r="F119" s="104">
        <v>167</v>
      </c>
      <c r="G119" s="39" t="s">
        <v>717</v>
      </c>
      <c r="H119" s="40" t="s">
        <v>717</v>
      </c>
      <c r="I119" s="132">
        <v>69.59</v>
      </c>
      <c r="J119" s="294">
        <v>1.494467595918954</v>
      </c>
      <c r="K119" s="385">
        <v>0.25</v>
      </c>
      <c r="L119" s="351">
        <v>0.26</v>
      </c>
      <c r="M119" s="22">
        <v>4.0000000000000044</v>
      </c>
      <c r="N119" s="26">
        <v>40613</v>
      </c>
      <c r="O119" s="26">
        <v>40617</v>
      </c>
      <c r="P119" s="352">
        <v>40633</v>
      </c>
      <c r="Q119" s="26" t="s">
        <v>10</v>
      </c>
      <c r="R119" s="21" t="s">
        <v>110</v>
      </c>
      <c r="S119" s="211">
        <v>1.04</v>
      </c>
      <c r="T119" s="214">
        <v>19.809523809523803</v>
      </c>
      <c r="U119" s="332">
        <v>-14.875404110228965</v>
      </c>
      <c r="V119" s="22">
        <v>13.2552380952381</v>
      </c>
      <c r="W119" s="333">
        <v>12</v>
      </c>
      <c r="X119" s="353">
        <v>5.25</v>
      </c>
      <c r="Y119" s="131">
        <v>19.62</v>
      </c>
      <c r="Z119" s="124">
        <v>3</v>
      </c>
      <c r="AA119" s="353">
        <v>1.23</v>
      </c>
      <c r="AB119" s="131">
        <v>0.43</v>
      </c>
      <c r="AC119" s="124">
        <v>8.2200000000000006</v>
      </c>
      <c r="AD119" s="412">
        <v>1811.627906976744</v>
      </c>
      <c r="AE119" s="335">
        <v>8.2485835526159832</v>
      </c>
      <c r="AF119" s="354">
        <v>3600</v>
      </c>
      <c r="AG119" s="124">
        <v>55.18</v>
      </c>
      <c r="AH119" s="124">
        <v>73.930000000000007</v>
      </c>
      <c r="AI119" s="355">
        <v>26.114534251540423</v>
      </c>
      <c r="AJ119" s="356">
        <v>-5.8704179629379167</v>
      </c>
      <c r="AK119" s="357">
        <v>0.63588338890846996</v>
      </c>
      <c r="AL119" s="339">
        <v>4.1666666666666741</v>
      </c>
      <c r="AM119" s="437">
        <v>4.3532011211615984</v>
      </c>
      <c r="AN119" s="437">
        <v>4.5639552591273151</v>
      </c>
      <c r="AO119" s="335">
        <v>7.1773462536293122</v>
      </c>
      <c r="AP119" s="358"/>
      <c r="AQ119" s="359">
        <v>1</v>
      </c>
      <c r="AR119" s="359">
        <v>0.96</v>
      </c>
      <c r="AS119" s="428">
        <v>0.92</v>
      </c>
      <c r="AT119" s="428">
        <v>0.88</v>
      </c>
      <c r="AU119" s="428">
        <v>0.84</v>
      </c>
      <c r="AV119" s="428">
        <v>0.8</v>
      </c>
      <c r="AW119" s="428">
        <v>0.72</v>
      </c>
      <c r="AX119" s="428">
        <v>0.6</v>
      </c>
      <c r="AY119" s="428">
        <v>0.56833999999999996</v>
      </c>
      <c r="AZ119" s="428">
        <v>0.53332000000000002</v>
      </c>
      <c r="BA119" s="428">
        <v>0.5</v>
      </c>
      <c r="BB119" s="366">
        <v>0.46667999999999998</v>
      </c>
      <c r="BC119" s="363">
        <v>4.1666666666666741</v>
      </c>
      <c r="BD119" s="364">
        <v>4.347826086956518</v>
      </c>
      <c r="BE119" s="364">
        <v>4.5454545454545405</v>
      </c>
      <c r="BF119" s="364">
        <v>4.7619047619047672</v>
      </c>
      <c r="BG119" s="364">
        <v>4.9999999999999822</v>
      </c>
      <c r="BH119" s="364">
        <v>11.111111111111116</v>
      </c>
      <c r="BI119" s="364">
        <v>2</v>
      </c>
      <c r="BJ119" s="364">
        <v>5.5706091424147601</v>
      </c>
      <c r="BK119" s="364">
        <v>6.5664141603539941</v>
      </c>
      <c r="BL119" s="364">
        <v>6.6640000000000015</v>
      </c>
      <c r="BM119" s="365">
        <v>7.1397960058284147</v>
      </c>
      <c r="BN119" s="349">
        <v>7.2612529527900698</v>
      </c>
      <c r="BO119" s="349">
        <v>4.4477748488071907</v>
      </c>
    </row>
    <row r="120" spans="1:67">
      <c r="A120" s="20" t="s">
        <v>416</v>
      </c>
      <c r="B120" s="21" t="s">
        <v>417</v>
      </c>
      <c r="C120" s="21" t="s">
        <v>105</v>
      </c>
      <c r="D120" s="94" t="s">
        <v>757</v>
      </c>
      <c r="E120" s="101">
        <v>11</v>
      </c>
      <c r="F120" s="104">
        <v>222</v>
      </c>
      <c r="G120" s="39" t="s">
        <v>717</v>
      </c>
      <c r="H120" s="40" t="s">
        <v>717</v>
      </c>
      <c r="I120" s="156">
        <v>156.07</v>
      </c>
      <c r="J120" s="294">
        <v>0.61510860511308996</v>
      </c>
      <c r="K120" s="351">
        <v>0.2</v>
      </c>
      <c r="L120" s="351">
        <v>0.24</v>
      </c>
      <c r="M120" s="22">
        <v>2</v>
      </c>
      <c r="N120" s="26">
        <v>40752</v>
      </c>
      <c r="O120" s="26">
        <v>40756</v>
      </c>
      <c r="P120" s="352">
        <v>40770</v>
      </c>
      <c r="Q120" s="26" t="s">
        <v>18</v>
      </c>
      <c r="R120" s="21"/>
      <c r="S120" s="211">
        <v>0.96</v>
      </c>
      <c r="T120" s="214">
        <v>24.742268041237107</v>
      </c>
      <c r="U120" s="332">
        <v>248.92022936551143</v>
      </c>
      <c r="V120" s="22">
        <v>40.224226804123703</v>
      </c>
      <c r="W120" s="333">
        <v>12</v>
      </c>
      <c r="X120" s="353">
        <v>3.88</v>
      </c>
      <c r="Y120" s="131">
        <v>1.03</v>
      </c>
      <c r="Z120" s="353">
        <v>7.46</v>
      </c>
      <c r="AA120" s="353">
        <v>6.81</v>
      </c>
      <c r="AB120" s="131">
        <v>5.39</v>
      </c>
      <c r="AC120" s="353">
        <v>7.08</v>
      </c>
      <c r="AD120" s="335">
        <v>31.354359925788501</v>
      </c>
      <c r="AE120" s="335">
        <v>28.11210980420412</v>
      </c>
      <c r="AF120" s="354">
        <v>3610</v>
      </c>
      <c r="AG120" s="353">
        <v>70</v>
      </c>
      <c r="AH120" s="353">
        <v>183.34</v>
      </c>
      <c r="AI120" s="355">
        <v>122.9571428571429</v>
      </c>
      <c r="AJ120" s="356">
        <v>-14.87400458165158</v>
      </c>
      <c r="AK120" s="357">
        <v>1.1285924646244501</v>
      </c>
      <c r="AL120" s="339">
        <v>8.5714285714285854</v>
      </c>
      <c r="AM120" s="438">
        <v>13.484552524869732</v>
      </c>
      <c r="AN120" s="438">
        <v>16.118714233316208</v>
      </c>
      <c r="AO120" s="335">
        <v>14.282138804355631</v>
      </c>
      <c r="AP120" s="358"/>
      <c r="AQ120" s="359">
        <v>0.76</v>
      </c>
      <c r="AR120" s="359">
        <v>0.7</v>
      </c>
      <c r="AS120" s="428">
        <v>0.62</v>
      </c>
      <c r="AT120" s="428">
        <v>0.52</v>
      </c>
      <c r="AU120" s="428">
        <v>0.44</v>
      </c>
      <c r="AV120" s="428">
        <v>0.36</v>
      </c>
      <c r="AW120" s="428">
        <v>0.29333999999999999</v>
      </c>
      <c r="AX120" s="428">
        <v>0.25334000000000001</v>
      </c>
      <c r="AY120" s="444">
        <v>0.24</v>
      </c>
      <c r="AZ120" s="428">
        <v>0.23</v>
      </c>
      <c r="BA120" s="428">
        <v>0.2</v>
      </c>
      <c r="BB120" s="366">
        <v>0.2</v>
      </c>
      <c r="BC120" s="363">
        <v>8.5714285714285854</v>
      </c>
      <c r="BD120" s="364">
        <v>12.9032258064516</v>
      </c>
      <c r="BE120" s="364">
        <v>19.230769230769219</v>
      </c>
      <c r="BF120" s="364">
        <v>18.181818181818187</v>
      </c>
      <c r="BG120" s="364">
        <v>22.222222222222221</v>
      </c>
      <c r="BH120" s="364">
        <v>22.724483534465115</v>
      </c>
      <c r="BI120" s="364">
        <v>15.789058182679389</v>
      </c>
      <c r="BJ120" s="364">
        <v>5.5583333333333318</v>
      </c>
      <c r="BK120" s="364">
        <v>4.347826086956518</v>
      </c>
      <c r="BL120" s="364">
        <v>14.999999999999993</v>
      </c>
      <c r="BM120" s="365">
        <v>0</v>
      </c>
      <c r="BN120" s="349">
        <v>13.139015013647661</v>
      </c>
      <c r="BO120" s="349">
        <v>7.2344823436010941</v>
      </c>
    </row>
    <row r="121" spans="1:67">
      <c r="A121" s="29" t="s">
        <v>413</v>
      </c>
      <c r="B121" s="31" t="s">
        <v>414</v>
      </c>
      <c r="C121" s="21" t="s">
        <v>151</v>
      </c>
      <c r="D121" s="31" t="s">
        <v>723</v>
      </c>
      <c r="E121" s="102">
        <v>35</v>
      </c>
      <c r="F121" s="104">
        <v>66</v>
      </c>
      <c r="G121" s="41" t="s">
        <v>660</v>
      </c>
      <c r="H121" s="43" t="s">
        <v>660</v>
      </c>
      <c r="I121" s="134">
        <v>36.81</v>
      </c>
      <c r="J121" s="214">
        <f>(S121/I121)*100</f>
        <v>2.1733224667209998</v>
      </c>
      <c r="K121" s="398">
        <v>0.19</v>
      </c>
      <c r="L121" s="398">
        <v>0.2</v>
      </c>
      <c r="M121" s="169">
        <f>((L121/K121)-1)*100</f>
        <v>5.2631578947368363</v>
      </c>
      <c r="N121" s="45">
        <v>40569</v>
      </c>
      <c r="O121" s="45">
        <v>40571</v>
      </c>
      <c r="P121" s="44">
        <v>40585</v>
      </c>
      <c r="Q121" s="276" t="s">
        <v>16</v>
      </c>
      <c r="R121" s="296"/>
      <c r="S121" s="171">
        <f>L121*4</f>
        <v>0.8</v>
      </c>
      <c r="T121" s="214">
        <f>S121/X121*100</f>
        <v>37.209302325581397</v>
      </c>
      <c r="U121" s="332">
        <f>(I121/SQRT(22.5*X121*(I121/AA121))-1)*100</f>
        <v>13.400709566706691</v>
      </c>
      <c r="V121" s="32">
        <f>I121/X121</f>
        <v>17.120930232558141</v>
      </c>
      <c r="W121" s="369">
        <v>12</v>
      </c>
      <c r="X121" s="125">
        <v>2.15</v>
      </c>
      <c r="Y121" s="133">
        <v>1.34</v>
      </c>
      <c r="Z121" s="125">
        <v>1.18</v>
      </c>
      <c r="AA121" s="125">
        <v>1.69</v>
      </c>
      <c r="AB121" s="133">
        <v>2.46</v>
      </c>
      <c r="AC121" s="125">
        <v>2.96</v>
      </c>
      <c r="AD121" s="370">
        <f>(AC121/AB121-1)*100</f>
        <v>20.32520325203253</v>
      </c>
      <c r="AE121" s="335">
        <f>(I121/AB121)/Y121</f>
        <v>11.16672733891518</v>
      </c>
      <c r="AF121" s="371">
        <v>3620</v>
      </c>
      <c r="AG121" s="125">
        <v>29.41</v>
      </c>
      <c r="AH121" s="125">
        <v>42.43</v>
      </c>
      <c r="AI121" s="372">
        <f>((I121-AG121)/AG121)*100</f>
        <v>25.16150969058144</v>
      </c>
      <c r="AJ121" s="373">
        <f>((I121-AH121)/AH121)*100</f>
        <v>-13.245345274569875</v>
      </c>
      <c r="AK121" s="374">
        <f>AN121/AO121</f>
        <v>0.88936111474278334</v>
      </c>
      <c r="AL121" s="339">
        <f>((AQ121/AR121)^(1/1)-1)*100</f>
        <v>5.555555555555558</v>
      </c>
      <c r="AM121" s="437">
        <f>((AQ121/AT121)^(1/3)-1)*100</f>
        <v>8.1983855523197757</v>
      </c>
      <c r="AN121" s="437">
        <f>((AQ121/AV121)^(1/5)-1)*100</f>
        <v>7.8852443962371455</v>
      </c>
      <c r="AO121" s="335">
        <f>((AQ121/BA121)^(1/10)-1)*100</f>
        <v>8.8661897462401171</v>
      </c>
      <c r="AP121" s="375"/>
      <c r="AQ121" s="376">
        <v>0.76</v>
      </c>
      <c r="AR121" s="376">
        <v>0.72</v>
      </c>
      <c r="AS121" s="378">
        <v>0.68</v>
      </c>
      <c r="AT121" s="378">
        <v>0.6</v>
      </c>
      <c r="AU121" s="378">
        <v>0.56000000000000005</v>
      </c>
      <c r="AV121" s="378">
        <v>0.52</v>
      </c>
      <c r="AW121" s="378">
        <v>0.43</v>
      </c>
      <c r="AX121" s="378">
        <v>0.4</v>
      </c>
      <c r="AY121" s="378">
        <v>0.375</v>
      </c>
      <c r="AZ121" s="378">
        <v>0.35</v>
      </c>
      <c r="BA121" s="378">
        <v>0.32500000000000001</v>
      </c>
      <c r="BB121" s="398">
        <v>0.32</v>
      </c>
      <c r="BC121" s="363">
        <f t="shared" ref="BC121:BM121" si="23">((AQ121/AR121)-1)*100</f>
        <v>5.555555555555558</v>
      </c>
      <c r="BD121" s="364">
        <f t="shared" si="23"/>
        <v>5.8823529411764497</v>
      </c>
      <c r="BE121" s="364">
        <f t="shared" si="23"/>
        <v>13.333333333333353</v>
      </c>
      <c r="BF121" s="364">
        <f t="shared" si="23"/>
        <v>7.1428571428571397</v>
      </c>
      <c r="BG121" s="364">
        <f t="shared" si="23"/>
        <v>7.6923076923077094</v>
      </c>
      <c r="BH121" s="364">
        <f t="shared" si="23"/>
        <v>20.930232558139551</v>
      </c>
      <c r="BI121" s="364">
        <f t="shared" si="23"/>
        <v>7.4999999999999956</v>
      </c>
      <c r="BJ121" s="364">
        <f t="shared" si="23"/>
        <v>6.6666666666666652</v>
      </c>
      <c r="BK121" s="364">
        <f t="shared" si="23"/>
        <v>7.1428571428571397</v>
      </c>
      <c r="BL121" s="364">
        <f t="shared" si="23"/>
        <v>7.6923076923076872</v>
      </c>
      <c r="BM121" s="365">
        <f t="shared" si="23"/>
        <v>1.5625</v>
      </c>
      <c r="BN121" s="349">
        <f>AVERAGE(BC121:BM121)</f>
        <v>8.281906429563751</v>
      </c>
      <c r="BO121" s="349">
        <f>SQRT(AVERAGE((BC121-$BN121)^2,(BD121-$BN121)^2,(BE121-$BN121)^2,(BF121-$BN121)^2,(BG121-$BN121)^2,(BH121-$BN121)^2,(BI121-$BN121)^2,(BJ121-$BN121)^2,(BK121-$BN121)^2,(BL121-$BN121)^2,(BM121-$BN121)^2))</f>
        <v>4.770637783450292</v>
      </c>
    </row>
    <row r="122" spans="1:67">
      <c r="A122" s="20" t="s">
        <v>824</v>
      </c>
      <c r="B122" s="21" t="s">
        <v>825</v>
      </c>
      <c r="C122" s="21" t="s">
        <v>102</v>
      </c>
      <c r="D122" s="21" t="s">
        <v>722</v>
      </c>
      <c r="E122" s="101">
        <v>19</v>
      </c>
      <c r="F122" s="104">
        <v>129</v>
      </c>
      <c r="G122" s="39" t="s">
        <v>717</v>
      </c>
      <c r="H122" s="40" t="s">
        <v>717</v>
      </c>
      <c r="I122" s="132">
        <v>19.78</v>
      </c>
      <c r="J122" s="293">
        <v>1.2133468149646101</v>
      </c>
      <c r="K122" s="351">
        <v>0.1</v>
      </c>
      <c r="L122" s="351">
        <v>0.12</v>
      </c>
      <c r="M122" s="13">
        <v>2</v>
      </c>
      <c r="N122" s="26">
        <v>40710</v>
      </c>
      <c r="O122" s="26">
        <v>40714</v>
      </c>
      <c r="P122" s="352">
        <v>40722</v>
      </c>
      <c r="Q122" s="26" t="s">
        <v>700</v>
      </c>
      <c r="R122" s="94" t="s">
        <v>706</v>
      </c>
      <c r="S122" s="211">
        <v>0.24</v>
      </c>
      <c r="T122" s="213">
        <v>19.672131147540981</v>
      </c>
      <c r="U122" s="380">
        <v>56.524176569108711</v>
      </c>
      <c r="V122" s="22">
        <v>16.213114754098363</v>
      </c>
      <c r="W122" s="333">
        <v>12</v>
      </c>
      <c r="X122" s="353">
        <v>1.22</v>
      </c>
      <c r="Y122" s="131">
        <v>1.24</v>
      </c>
      <c r="Z122" s="353">
        <v>4.0199999999999996</v>
      </c>
      <c r="AA122" s="353">
        <v>3.4</v>
      </c>
      <c r="AB122" s="131">
        <v>1.25</v>
      </c>
      <c r="AC122" s="353">
        <v>1.45</v>
      </c>
      <c r="AD122" s="335">
        <v>15.999999999999993</v>
      </c>
      <c r="AE122" s="381">
        <v>12.761290322580649</v>
      </c>
      <c r="AF122" s="354">
        <v>3660</v>
      </c>
      <c r="AG122" s="353">
        <v>17.350000000000001</v>
      </c>
      <c r="AH122" s="353">
        <v>24.88</v>
      </c>
      <c r="AI122" s="355">
        <v>14.005763688760799</v>
      </c>
      <c r="AJ122" s="356">
        <v>-20.498392282958182</v>
      </c>
      <c r="AK122" s="357">
        <v>0.704283511347782</v>
      </c>
      <c r="AL122" s="382">
        <v>18.75</v>
      </c>
      <c r="AM122" s="383">
        <v>13.484552524869732</v>
      </c>
      <c r="AN122" s="383">
        <v>12.593380967869242</v>
      </c>
      <c r="AO122" s="334">
        <v>17.881124241811918</v>
      </c>
      <c r="AP122" s="358"/>
      <c r="AQ122" s="359">
        <v>0.19</v>
      </c>
      <c r="AR122" s="359">
        <v>0.16</v>
      </c>
      <c r="AS122" s="428">
        <v>0.15</v>
      </c>
      <c r="AT122" s="428">
        <v>0.13</v>
      </c>
      <c r="AU122" s="428">
        <v>0.115</v>
      </c>
      <c r="AV122" s="428">
        <v>0.105</v>
      </c>
      <c r="AW122" s="428">
        <v>9.5000000000000001E-2</v>
      </c>
      <c r="AX122" s="428">
        <v>6.5000000000000002E-2</v>
      </c>
      <c r="AY122" s="428">
        <v>5.5E-2</v>
      </c>
      <c r="AZ122" s="428">
        <v>4.4999999999999998E-2</v>
      </c>
      <c r="BA122" s="428">
        <v>3.6670000000000001E-2</v>
      </c>
      <c r="BB122" s="366">
        <v>1.4999999999999999E-2</v>
      </c>
      <c r="BC122" s="346">
        <v>18.75</v>
      </c>
      <c r="BD122" s="347">
        <v>6.6666666666666652</v>
      </c>
      <c r="BE122" s="347">
        <v>15.384615384615369</v>
      </c>
      <c r="BF122" s="347">
        <v>13.043478260869559</v>
      </c>
      <c r="BG122" s="347">
        <v>9.5238095238095344</v>
      </c>
      <c r="BH122" s="347">
        <v>10.526315789473667</v>
      </c>
      <c r="BI122" s="347">
        <v>46.153846153846132</v>
      </c>
      <c r="BJ122" s="347">
        <v>18.181818181818187</v>
      </c>
      <c r="BK122" s="347">
        <v>22.222222222222221</v>
      </c>
      <c r="BL122" s="347">
        <v>22.716116716662111</v>
      </c>
      <c r="BM122" s="348">
        <v>144.4666666666667</v>
      </c>
      <c r="BN122" s="350">
        <v>29.785050506059108</v>
      </c>
      <c r="BO122" s="350">
        <v>37.642955740963018</v>
      </c>
    </row>
    <row r="123" spans="1:67">
      <c r="A123" s="20" t="s">
        <v>336</v>
      </c>
      <c r="B123" s="21" t="s">
        <v>576</v>
      </c>
      <c r="C123" s="21" t="s">
        <v>101</v>
      </c>
      <c r="D123" s="21" t="s">
        <v>522</v>
      </c>
      <c r="E123" s="101">
        <v>16</v>
      </c>
      <c r="F123" s="104">
        <v>165</v>
      </c>
      <c r="G123" s="39" t="s">
        <v>660</v>
      </c>
      <c r="H123" s="40" t="s">
        <v>660</v>
      </c>
      <c r="I123" s="132">
        <v>118.55</v>
      </c>
      <c r="J123" s="294">
        <v>1.5183466891606918</v>
      </c>
      <c r="K123" s="351">
        <v>0.4</v>
      </c>
      <c r="L123" s="351">
        <v>0.45</v>
      </c>
      <c r="M123" s="22">
        <v>12.5</v>
      </c>
      <c r="N123" s="26">
        <v>40571</v>
      </c>
      <c r="O123" s="26">
        <v>40575</v>
      </c>
      <c r="P123" s="352">
        <v>40589</v>
      </c>
      <c r="Q123" s="26" t="s">
        <v>18</v>
      </c>
      <c r="R123" s="399" t="s">
        <v>356</v>
      </c>
      <c r="S123" s="211">
        <v>1.8</v>
      </c>
      <c r="T123" s="214">
        <v>31.97158081705151</v>
      </c>
      <c r="U123" s="332">
        <v>210.77435325046929</v>
      </c>
      <c r="V123" s="22">
        <v>21.056838365896986</v>
      </c>
      <c r="W123" s="333">
        <v>12</v>
      </c>
      <c r="X123" s="353">
        <v>5.63</v>
      </c>
      <c r="Y123" s="131">
        <v>1.28</v>
      </c>
      <c r="Z123" s="353">
        <v>1.85</v>
      </c>
      <c r="AA123" s="353">
        <v>10.32</v>
      </c>
      <c r="AB123" s="131">
        <v>6.1</v>
      </c>
      <c r="AC123" s="353">
        <v>7.26</v>
      </c>
      <c r="AD123" s="335">
        <v>19.016393442622959</v>
      </c>
      <c r="AE123" s="386">
        <v>15.18314549180328</v>
      </c>
      <c r="AF123" s="354">
        <v>4070</v>
      </c>
      <c r="AG123" s="353">
        <v>51.81</v>
      </c>
      <c r="AH123" s="353">
        <v>123</v>
      </c>
      <c r="AI123" s="355">
        <v>128.8168307276587</v>
      </c>
      <c r="AJ123" s="356">
        <v>-3.6178861788617911</v>
      </c>
      <c r="AK123" s="357">
        <v>0.53657327657447995</v>
      </c>
      <c r="AL123" s="339">
        <v>2.5641025641025776</v>
      </c>
      <c r="AM123" s="438">
        <v>5.566719197800075</v>
      </c>
      <c r="AN123" s="438">
        <v>7.3940923785779304</v>
      </c>
      <c r="AO123" s="335">
        <v>13.78020990121296</v>
      </c>
      <c r="AP123" s="358"/>
      <c r="AQ123" s="359">
        <v>1.6</v>
      </c>
      <c r="AR123" s="359">
        <v>1.56</v>
      </c>
      <c r="AS123" s="428">
        <v>1.52</v>
      </c>
      <c r="AT123" s="428">
        <v>1.36</v>
      </c>
      <c r="AU123" s="428">
        <v>1.24</v>
      </c>
      <c r="AV123" s="428">
        <v>1.1200000000000001</v>
      </c>
      <c r="AW123" s="428">
        <v>0.92</v>
      </c>
      <c r="AX123" s="428">
        <v>0.62</v>
      </c>
      <c r="AY123" s="428">
        <v>0.56000000000000005</v>
      </c>
      <c r="AZ123" s="428">
        <v>0.5</v>
      </c>
      <c r="BA123" s="428">
        <v>0.44</v>
      </c>
      <c r="BB123" s="366">
        <v>0.4</v>
      </c>
      <c r="BC123" s="363">
        <v>2.5641025641025776</v>
      </c>
      <c r="BD123" s="364">
        <v>2.6315789473684288</v>
      </c>
      <c r="BE123" s="364">
        <v>11.76470588235294</v>
      </c>
      <c r="BF123" s="364">
        <v>9.6774193548387224</v>
      </c>
      <c r="BG123" s="364">
        <v>10.714285714285699</v>
      </c>
      <c r="BH123" s="364">
        <v>21.73913043478262</v>
      </c>
      <c r="BI123" s="364">
        <v>48.387096774193537</v>
      </c>
      <c r="BJ123" s="364">
        <v>10.714285714285699</v>
      </c>
      <c r="BK123" s="364">
        <v>12.000000000000011</v>
      </c>
      <c r="BL123" s="364">
        <v>13.636363636363649</v>
      </c>
      <c r="BM123" s="365">
        <v>9.9999999999999876</v>
      </c>
      <c r="BN123" s="349">
        <v>13.984451729324901</v>
      </c>
      <c r="BO123" s="349">
        <v>11.938440449270828</v>
      </c>
    </row>
    <row r="124" spans="1:67">
      <c r="A124" s="20" t="s">
        <v>423</v>
      </c>
      <c r="B124" s="21" t="s">
        <v>546</v>
      </c>
      <c r="C124" s="21" t="s">
        <v>71</v>
      </c>
      <c r="D124" s="21" t="s">
        <v>724</v>
      </c>
      <c r="E124" s="101">
        <v>20</v>
      </c>
      <c r="F124" s="104">
        <v>118</v>
      </c>
      <c r="G124" s="39" t="s">
        <v>660</v>
      </c>
      <c r="H124" s="40" t="s">
        <v>660</v>
      </c>
      <c r="I124" s="132">
        <v>21.56</v>
      </c>
      <c r="J124" s="214">
        <v>3.0148423005565865</v>
      </c>
      <c r="K124" s="351">
        <v>0.1575</v>
      </c>
      <c r="L124" s="351">
        <v>0.16250000000000001</v>
      </c>
      <c r="M124" s="22">
        <v>3.1746031746031855</v>
      </c>
      <c r="N124" s="26">
        <v>40519</v>
      </c>
      <c r="O124" s="26">
        <v>40521</v>
      </c>
      <c r="P124" s="352">
        <v>40544</v>
      </c>
      <c r="Q124" s="26" t="s">
        <v>245</v>
      </c>
      <c r="R124" s="21"/>
      <c r="S124" s="211">
        <v>0.65</v>
      </c>
      <c r="T124" s="214">
        <v>51.181102362204726</v>
      </c>
      <c r="U124" s="332">
        <v>7.4427150060627056</v>
      </c>
      <c r="V124" s="22">
        <v>16.9763779527559</v>
      </c>
      <c r="W124" s="333">
        <v>12</v>
      </c>
      <c r="X124" s="353">
        <v>1.27</v>
      </c>
      <c r="Y124" s="131">
        <v>2.69</v>
      </c>
      <c r="Z124" s="124">
        <v>1.03</v>
      </c>
      <c r="AA124" s="353">
        <v>1.53</v>
      </c>
      <c r="AB124" s="131">
        <v>1.29</v>
      </c>
      <c r="AC124" s="124">
        <v>1.48</v>
      </c>
      <c r="AD124" s="335">
        <v>14.728682170542641</v>
      </c>
      <c r="AE124" s="386">
        <v>6.2130774329270047</v>
      </c>
      <c r="AF124" s="354">
        <v>4070</v>
      </c>
      <c r="AG124" s="124">
        <v>18.100000000000001</v>
      </c>
      <c r="AH124" s="124">
        <v>24.05</v>
      </c>
      <c r="AI124" s="355">
        <v>19.116022099447498</v>
      </c>
      <c r="AJ124" s="356">
        <v>-10.353430353430364</v>
      </c>
      <c r="AK124" s="357">
        <v>1.009856416321133</v>
      </c>
      <c r="AL124" s="339">
        <v>1.61290322580645</v>
      </c>
      <c r="AM124" s="438">
        <v>4.6307375375326698</v>
      </c>
      <c r="AN124" s="438">
        <v>5.2982600013847803</v>
      </c>
      <c r="AO124" s="335">
        <v>5.2465478416091393</v>
      </c>
      <c r="AP124" s="358"/>
      <c r="AQ124" s="359">
        <v>0.63</v>
      </c>
      <c r="AR124" s="384">
        <v>0.62</v>
      </c>
      <c r="AS124" s="428">
        <v>0.59</v>
      </c>
      <c r="AT124" s="428">
        <v>0.55000000000000004</v>
      </c>
      <c r="AU124" s="428">
        <v>0.51500000000000001</v>
      </c>
      <c r="AV124" s="428">
        <v>0.48666999999999999</v>
      </c>
      <c r="AW124" s="428">
        <v>0.46</v>
      </c>
      <c r="AX124" s="428">
        <v>0.43332999999999999</v>
      </c>
      <c r="AY124" s="428">
        <v>0.41332999999999998</v>
      </c>
      <c r="AZ124" s="428">
        <v>0.39560000000000001</v>
      </c>
      <c r="BA124" s="428">
        <v>0.37780000000000002</v>
      </c>
      <c r="BB124" s="366">
        <v>0.36</v>
      </c>
      <c r="BC124" s="363">
        <v>1.61290322580645</v>
      </c>
      <c r="BD124" s="364">
        <v>5.0847457627118731</v>
      </c>
      <c r="BE124" s="364">
        <v>7.2727272727272521</v>
      </c>
      <c r="BF124" s="364">
        <v>6.7961165048543659</v>
      </c>
      <c r="BG124" s="364">
        <v>5.8211930055273697</v>
      </c>
      <c r="BH124" s="364">
        <v>5.7978260869565137</v>
      </c>
      <c r="BI124" s="364">
        <v>6.1546627281748423</v>
      </c>
      <c r="BJ124" s="364">
        <v>4.8387486995862927</v>
      </c>
      <c r="BK124" s="364">
        <v>4.48179979777552</v>
      </c>
      <c r="BL124" s="364">
        <v>4.7114875595553043</v>
      </c>
      <c r="BM124" s="365">
        <v>4.9444444444444624</v>
      </c>
      <c r="BN124" s="349">
        <v>5.2287868261927501</v>
      </c>
      <c r="BO124" s="349">
        <v>1.4244661628366491</v>
      </c>
    </row>
    <row r="125" spans="1:67">
      <c r="A125" s="20" t="s">
        <v>32</v>
      </c>
      <c r="B125" s="21" t="s">
        <v>33</v>
      </c>
      <c r="C125" s="21" t="s">
        <v>102</v>
      </c>
      <c r="D125" s="21" t="s">
        <v>610</v>
      </c>
      <c r="E125" s="101">
        <v>21</v>
      </c>
      <c r="F125" s="104">
        <v>115</v>
      </c>
      <c r="G125" s="39" t="s">
        <v>717</v>
      </c>
      <c r="H125" s="40" t="s">
        <v>717</v>
      </c>
      <c r="I125" s="132">
        <v>73.7</v>
      </c>
      <c r="J125" s="214">
        <v>2.7951153324287645</v>
      </c>
      <c r="K125" s="351">
        <v>0.48</v>
      </c>
      <c r="L125" s="351">
        <v>0.51500000000000001</v>
      </c>
      <c r="M125" s="22">
        <v>7.291666666666675</v>
      </c>
      <c r="N125" s="26">
        <v>40546</v>
      </c>
      <c r="O125" s="26">
        <v>40548</v>
      </c>
      <c r="P125" s="352">
        <v>40563</v>
      </c>
      <c r="Q125" s="26" t="s">
        <v>452</v>
      </c>
      <c r="R125" s="21"/>
      <c r="S125" s="211">
        <v>2.06</v>
      </c>
      <c r="T125" s="214">
        <v>73.309608540925268</v>
      </c>
      <c r="U125" s="332">
        <v>131.05856080473322</v>
      </c>
      <c r="V125" s="22">
        <v>26.227758007117441</v>
      </c>
      <c r="W125" s="333">
        <v>12</v>
      </c>
      <c r="X125" s="353">
        <v>2.81</v>
      </c>
      <c r="Y125" s="131">
        <v>3.56</v>
      </c>
      <c r="Z125" s="353">
        <v>0.81</v>
      </c>
      <c r="AA125" s="353">
        <v>4.58</v>
      </c>
      <c r="AB125" s="131">
        <v>2.95</v>
      </c>
      <c r="AC125" s="353">
        <v>2.87</v>
      </c>
      <c r="AD125" s="335">
        <v>-2.7118644067796627</v>
      </c>
      <c r="AE125" s="386">
        <v>7.017710912207197</v>
      </c>
      <c r="AF125" s="354">
        <v>4090</v>
      </c>
      <c r="AG125" s="353">
        <v>48.48</v>
      </c>
      <c r="AH125" s="353">
        <v>75.709999999999994</v>
      </c>
      <c r="AI125" s="355">
        <v>52.021452145214539</v>
      </c>
      <c r="AJ125" s="356">
        <v>-2.6548672566371567</v>
      </c>
      <c r="AK125" s="357">
        <v>0.59974422362013702</v>
      </c>
      <c r="AL125" s="339">
        <v>6.6666666666666652</v>
      </c>
      <c r="AM125" s="438">
        <v>6.2658569182611146</v>
      </c>
      <c r="AN125" s="438">
        <v>8.1114208988350978</v>
      </c>
      <c r="AO125" s="335">
        <v>13.524800372187769</v>
      </c>
      <c r="AP125" s="358"/>
      <c r="AQ125" s="359">
        <v>1.92</v>
      </c>
      <c r="AR125" s="359">
        <v>1.8</v>
      </c>
      <c r="AS125" s="428">
        <v>1.76</v>
      </c>
      <c r="AT125" s="428">
        <v>1.6</v>
      </c>
      <c r="AU125" s="428">
        <v>1.44</v>
      </c>
      <c r="AV125" s="428">
        <v>1.3</v>
      </c>
      <c r="AW125" s="428">
        <v>0.86</v>
      </c>
      <c r="AX125" s="428">
        <v>0.76</v>
      </c>
      <c r="AY125" s="428">
        <v>0.68</v>
      </c>
      <c r="AZ125" s="428">
        <v>0.61</v>
      </c>
      <c r="BA125" s="428">
        <v>0.54</v>
      </c>
      <c r="BB125" s="366">
        <v>0.48</v>
      </c>
      <c r="BC125" s="363">
        <v>6.6666666666666652</v>
      </c>
      <c r="BD125" s="364">
        <v>2.2727272727272698</v>
      </c>
      <c r="BE125" s="364">
        <v>9.9999999999999876</v>
      </c>
      <c r="BF125" s="364">
        <v>11.111111111111116</v>
      </c>
      <c r="BG125" s="364">
        <v>10.769230769230749</v>
      </c>
      <c r="BH125" s="364">
        <v>51.162790697674424</v>
      </c>
      <c r="BI125" s="364">
        <v>13.157894736842101</v>
      </c>
      <c r="BJ125" s="364">
        <v>11.76470588235294</v>
      </c>
      <c r="BK125" s="364">
        <v>11.475409836065595</v>
      </c>
      <c r="BL125" s="364">
        <v>12.962962962962951</v>
      </c>
      <c r="BM125" s="365">
        <v>12.50000000000002</v>
      </c>
      <c r="BN125" s="349">
        <v>13.985772721421261</v>
      </c>
      <c r="BO125" s="349">
        <v>12.145203768941547</v>
      </c>
    </row>
    <row r="126" spans="1:67">
      <c r="A126" s="20" t="s">
        <v>306</v>
      </c>
      <c r="B126" s="21" t="s">
        <v>307</v>
      </c>
      <c r="C126" s="21" t="s">
        <v>102</v>
      </c>
      <c r="D126" s="21" t="s">
        <v>722</v>
      </c>
      <c r="E126" s="101">
        <v>13</v>
      </c>
      <c r="F126" s="104">
        <v>198</v>
      </c>
      <c r="G126" s="39" t="s">
        <v>717</v>
      </c>
      <c r="H126" s="40" t="s">
        <v>717</v>
      </c>
      <c r="I126" s="156">
        <v>92.09</v>
      </c>
      <c r="J126" s="295">
        <v>1.1727657726137473</v>
      </c>
      <c r="K126" s="351">
        <v>0.23</v>
      </c>
      <c r="L126" s="351">
        <v>0.27</v>
      </c>
      <c r="M126" s="32">
        <v>17.3913043478261</v>
      </c>
      <c r="N126" s="26">
        <v>40689</v>
      </c>
      <c r="O126" s="26">
        <v>40694</v>
      </c>
      <c r="P126" s="352">
        <v>40715</v>
      </c>
      <c r="Q126" s="26" t="s">
        <v>440</v>
      </c>
      <c r="R126" s="21"/>
      <c r="S126" s="171">
        <v>1.08</v>
      </c>
      <c r="T126" s="215">
        <v>30.167597765363126</v>
      </c>
      <c r="U126" s="388">
        <v>196.12232193278734</v>
      </c>
      <c r="V126" s="22">
        <v>25.723463687150836</v>
      </c>
      <c r="W126" s="369">
        <v>8</v>
      </c>
      <c r="X126" s="353">
        <v>3.58</v>
      </c>
      <c r="Y126" s="131">
        <v>1.71</v>
      </c>
      <c r="Z126" s="353">
        <v>6.05</v>
      </c>
      <c r="AA126" s="353">
        <v>7.67</v>
      </c>
      <c r="AB126" s="131">
        <v>3.66</v>
      </c>
      <c r="AC126" s="124">
        <v>4.1399999999999997</v>
      </c>
      <c r="AD126" s="335">
        <v>13.114754098360651</v>
      </c>
      <c r="AE126" s="389">
        <v>14.714153325024768</v>
      </c>
      <c r="AF126" s="354">
        <v>4220</v>
      </c>
      <c r="AG126" s="353">
        <v>72.42</v>
      </c>
      <c r="AH126" s="353">
        <v>112.4</v>
      </c>
      <c r="AI126" s="355">
        <v>27.161005247169285</v>
      </c>
      <c r="AJ126" s="356">
        <v>-18.0693950177936</v>
      </c>
      <c r="AK126" s="357">
        <v>1.20178397381446</v>
      </c>
      <c r="AL126" s="390">
        <v>14.1025641025641</v>
      </c>
      <c r="AM126" s="391">
        <v>28.443926117556728</v>
      </c>
      <c r="AN126" s="391">
        <v>34.79444726366377</v>
      </c>
      <c r="AO126" s="370">
        <v>28.952330886245953</v>
      </c>
      <c r="AP126" s="358"/>
      <c r="AQ126" s="359">
        <v>0.89</v>
      </c>
      <c r="AR126" s="359">
        <v>0.78</v>
      </c>
      <c r="AS126" s="428">
        <v>0.66</v>
      </c>
      <c r="AT126" s="428">
        <v>0.42</v>
      </c>
      <c r="AU126" s="428">
        <v>0.23</v>
      </c>
      <c r="AV126" s="428">
        <v>0.2</v>
      </c>
      <c r="AW126" s="428">
        <v>0.18</v>
      </c>
      <c r="AX126" s="428">
        <v>0.15332999999999999</v>
      </c>
      <c r="AY126" s="428">
        <v>0.12667</v>
      </c>
      <c r="AZ126" s="428">
        <v>0.1</v>
      </c>
      <c r="BA126" s="428">
        <v>7.0000000000000007E-2</v>
      </c>
      <c r="BB126" s="366">
        <v>6.6669999999999993E-2</v>
      </c>
      <c r="BC126" s="392">
        <v>14.1025641025641</v>
      </c>
      <c r="BD126" s="393">
        <v>18.181818181818187</v>
      </c>
      <c r="BE126" s="393">
        <v>57.14285714285716</v>
      </c>
      <c r="BF126" s="393">
        <v>82.608695652173907</v>
      </c>
      <c r="BG126" s="393">
        <v>14.999999999999993</v>
      </c>
      <c r="BH126" s="393">
        <v>11.111111111111116</v>
      </c>
      <c r="BI126" s="393">
        <v>17.39385638818236</v>
      </c>
      <c r="BJ126" s="393">
        <v>21.046814557511627</v>
      </c>
      <c r="BK126" s="393">
        <v>26.669999999999987</v>
      </c>
      <c r="BL126" s="393">
        <v>42.857142857142847</v>
      </c>
      <c r="BM126" s="394">
        <v>4.9947502624869005</v>
      </c>
      <c r="BN126" s="395">
        <v>28.282691841440734</v>
      </c>
      <c r="BO126" s="395">
        <v>22.334011706457186</v>
      </c>
    </row>
    <row r="127" spans="1:67">
      <c r="A127" s="10" t="s">
        <v>464</v>
      </c>
      <c r="B127" s="11" t="s">
        <v>466</v>
      </c>
      <c r="C127" s="11" t="s">
        <v>151</v>
      </c>
      <c r="D127" s="11" t="s">
        <v>723</v>
      </c>
      <c r="E127" s="100">
        <v>25</v>
      </c>
      <c r="F127" s="104">
        <v>99</v>
      </c>
      <c r="G127" s="37" t="s">
        <v>660</v>
      </c>
      <c r="H127" s="38" t="s">
        <v>660</v>
      </c>
      <c r="I127" s="148">
        <v>55.38</v>
      </c>
      <c r="J127" s="294">
        <f>(S127/I127)*100</f>
        <v>1.0834236186348862</v>
      </c>
      <c r="K127" s="95">
        <v>0.13</v>
      </c>
      <c r="L127" s="84">
        <v>0.15</v>
      </c>
      <c r="M127" s="83">
        <f>((L127/K127)-1)*100</f>
        <v>15.384615384615374</v>
      </c>
      <c r="N127" s="17">
        <v>40702</v>
      </c>
      <c r="O127" s="17">
        <v>40704</v>
      </c>
      <c r="P127" s="16">
        <v>40718</v>
      </c>
      <c r="Q127" s="220" t="s">
        <v>109</v>
      </c>
      <c r="R127" s="11"/>
      <c r="S127" s="211">
        <f>L127*4</f>
        <v>0.6</v>
      </c>
      <c r="T127" s="214">
        <f>S127/X127*100</f>
        <v>22.388059701492537</v>
      </c>
      <c r="U127" s="332">
        <f>(I127/SQRT(22.5*X127*(I127/AA127))-1)*100</f>
        <v>102.16120851650973</v>
      </c>
      <c r="V127" s="13">
        <f>I127/X127</f>
        <v>20.664179104477611</v>
      </c>
      <c r="W127" s="333">
        <v>7</v>
      </c>
      <c r="X127" s="147">
        <v>2.68</v>
      </c>
      <c r="Y127" s="146">
        <v>1.6</v>
      </c>
      <c r="Z127" s="147">
        <v>1.95</v>
      </c>
      <c r="AA127" s="147">
        <v>4.45</v>
      </c>
      <c r="AB127" s="146">
        <v>2.82</v>
      </c>
      <c r="AC127" s="147">
        <v>3.22</v>
      </c>
      <c r="AD127" s="334">
        <f>(AC127/AB127-1)*100</f>
        <v>14.184397163120588</v>
      </c>
      <c r="AE127" s="335">
        <f>(I127/AB127)/Y127</f>
        <v>12.273936170212766</v>
      </c>
      <c r="AF127" s="396">
        <v>4230</v>
      </c>
      <c r="AG127" s="147">
        <v>40.86</v>
      </c>
      <c r="AH127" s="147">
        <v>63.04</v>
      </c>
      <c r="AI127" s="336">
        <f>((I127-AG127)/AG127)*100</f>
        <v>35.535976505139509</v>
      </c>
      <c r="AJ127" s="337">
        <f>((I127-AH127)/AH127)*100</f>
        <v>-12.15101522842639</v>
      </c>
      <c r="AK127" s="338">
        <f>AN127/AO127</f>
        <v>0.91021328123992973</v>
      </c>
      <c r="AL127" s="339">
        <f>((AQ127/AR127)^(1/1)-1)*100</f>
        <v>7.6086956521739024</v>
      </c>
      <c r="AM127" s="437">
        <f>((AQ127/AT127)^(1/3)-1)*100</f>
        <v>9.2128819145921526</v>
      </c>
      <c r="AN127" s="437">
        <f>((AQ127/AV127)^(1/5)-1)*100</f>
        <v>12.070015891980201</v>
      </c>
      <c r="AO127" s="335">
        <f>((AQ127/BA127)^(1/10)-1)*100</f>
        <v>13.260645763746638</v>
      </c>
      <c r="AP127" s="341"/>
      <c r="AQ127" s="342">
        <v>0.495</v>
      </c>
      <c r="AR127" s="443">
        <v>0.46</v>
      </c>
      <c r="AS127" s="343">
        <v>0.44500000000000001</v>
      </c>
      <c r="AT127" s="343">
        <v>0.38</v>
      </c>
      <c r="AU127" s="343">
        <v>0.34</v>
      </c>
      <c r="AV127" s="343">
        <v>0.28000000000000003</v>
      </c>
      <c r="AW127" s="343">
        <v>0.22500000000000001</v>
      </c>
      <c r="AX127" s="343">
        <v>0.185</v>
      </c>
      <c r="AY127" s="343">
        <v>0.16500000000000001</v>
      </c>
      <c r="AZ127" s="344">
        <v>0.15</v>
      </c>
      <c r="BA127" s="343">
        <v>0.14249999999999999</v>
      </c>
      <c r="BB127" s="397">
        <v>0.125</v>
      </c>
      <c r="BC127" s="363">
        <f t="shared" ref="BC127:BM128" si="24">((AQ127/AR127)-1)*100</f>
        <v>7.6086956521739024</v>
      </c>
      <c r="BD127" s="445">
        <f t="shared" si="24"/>
        <v>3.3707865168539408</v>
      </c>
      <c r="BE127" s="445">
        <f t="shared" si="24"/>
        <v>17.105263157894733</v>
      </c>
      <c r="BF127" s="445">
        <f t="shared" si="24"/>
        <v>11.764705882352944</v>
      </c>
      <c r="BG127" s="445">
        <f t="shared" si="24"/>
        <v>21.42857142857142</v>
      </c>
      <c r="BH127" s="445">
        <f t="shared" si="24"/>
        <v>24.444444444444446</v>
      </c>
      <c r="BI127" s="445">
        <f t="shared" si="24"/>
        <v>21.621621621621621</v>
      </c>
      <c r="BJ127" s="445">
        <f t="shared" si="24"/>
        <v>12.12121212121211</v>
      </c>
      <c r="BK127" s="445">
        <f t="shared" si="24"/>
        <v>10.000000000000009</v>
      </c>
      <c r="BL127" s="445">
        <f t="shared" si="24"/>
        <v>5.2631578947368363</v>
      </c>
      <c r="BM127" s="365">
        <f t="shared" si="24"/>
        <v>13.999999999999989</v>
      </c>
      <c r="BN127" s="349">
        <f>AVERAGE(BC127:BM127)</f>
        <v>13.520768974532906</v>
      </c>
      <c r="BO127" s="349">
        <f>SQRT(AVERAGE((BC127-$BN127)^2,(BD127-$BN127)^2,(BE127-$BN127)^2,(BF127-$BN127)^2,(BG127-$BN127)^2,(BH127-$BN127)^2,(BI127-$BN127)^2,(BJ127-$BN127)^2,(BK127-$BN127)^2,(BL127-$BN127)^2,(BM127-$BN127)^2))</f>
        <v>6.6343686875580072</v>
      </c>
    </row>
    <row r="128" spans="1:67">
      <c r="A128" s="20" t="s">
        <v>602</v>
      </c>
      <c r="B128" s="21" t="s">
        <v>603</v>
      </c>
      <c r="C128" s="11" t="s">
        <v>71</v>
      </c>
      <c r="D128" s="21" t="s">
        <v>724</v>
      </c>
      <c r="E128" s="101">
        <v>29</v>
      </c>
      <c r="F128" s="104">
        <v>84</v>
      </c>
      <c r="G128" s="39" t="s">
        <v>660</v>
      </c>
      <c r="H128" s="40" t="s">
        <v>660</v>
      </c>
      <c r="I128" s="132">
        <v>58.81</v>
      </c>
      <c r="J128" s="294">
        <f>(S128/I128)*100</f>
        <v>0.91821118857337192</v>
      </c>
      <c r="K128" s="366">
        <v>0.13</v>
      </c>
      <c r="L128" s="366">
        <v>0.13500000000000001</v>
      </c>
      <c r="M128" s="202">
        <f>((L128/K128)-1)*100</f>
        <v>3.8461538461538547</v>
      </c>
      <c r="N128" s="26">
        <v>40585</v>
      </c>
      <c r="O128" s="26">
        <v>40589</v>
      </c>
      <c r="P128" s="352">
        <v>40603</v>
      </c>
      <c r="Q128" s="26" t="s">
        <v>7</v>
      </c>
      <c r="R128" s="21"/>
      <c r="S128" s="211">
        <f>L128*4</f>
        <v>0.54</v>
      </c>
      <c r="T128" s="214">
        <f>S128/X128*100</f>
        <v>14.516129032258066</v>
      </c>
      <c r="U128" s="332">
        <f>(I128/SQRT(22.5*X128*(I128/AA128))-1)*100</f>
        <v>18.54353081349478</v>
      </c>
      <c r="V128" s="22">
        <f>I128/X128</f>
        <v>15.809139784946236</v>
      </c>
      <c r="W128" s="333">
        <v>12</v>
      </c>
      <c r="X128" s="353">
        <v>3.72</v>
      </c>
      <c r="Y128" s="131">
        <v>1.73</v>
      </c>
      <c r="Z128" s="124">
        <v>2.95</v>
      </c>
      <c r="AA128" s="353">
        <v>2</v>
      </c>
      <c r="AB128" s="131">
        <v>3.84</v>
      </c>
      <c r="AC128" s="124">
        <v>4.12</v>
      </c>
      <c r="AD128" s="335">
        <f>(AC128/AB128-1)*100</f>
        <v>7.2916666666666741</v>
      </c>
      <c r="AE128" s="335">
        <f>(I128/AB128)/Y128</f>
        <v>8.8526613680154149</v>
      </c>
      <c r="AF128" s="354">
        <v>4240</v>
      </c>
      <c r="AG128" s="124">
        <v>42.09</v>
      </c>
      <c r="AH128" s="124">
        <v>65.44</v>
      </c>
      <c r="AI128" s="355">
        <f>((I128-AG128)/AG128)*100</f>
        <v>39.724400095034447</v>
      </c>
      <c r="AJ128" s="356">
        <f>((I128-AH128)/AH128)*100</f>
        <v>-10.131418092909529</v>
      </c>
      <c r="AK128" s="357">
        <f>AN128/AO128</f>
        <v>1.1985086081733649</v>
      </c>
      <c r="AL128" s="339">
        <f>((AQ128/AR128)^(1/1)-1)*100</f>
        <v>4.0000000000000036</v>
      </c>
      <c r="AM128" s="437">
        <f>((AQ128/AT128)^(1/3)-1)*100</f>
        <v>4.1714007510293971</v>
      </c>
      <c r="AN128" s="437">
        <f>((AQ128/AV128)^(1/5)-1)*100</f>
        <v>5.387395206178347</v>
      </c>
      <c r="AO128" s="335">
        <f>((AQ128/BA128)^(1/10)-1)*100</f>
        <v>4.4950826130395694</v>
      </c>
      <c r="AP128" s="358"/>
      <c r="AQ128" s="359">
        <v>0.52</v>
      </c>
      <c r="AR128" s="359">
        <v>0.5</v>
      </c>
      <c r="AS128" s="428">
        <v>0.48</v>
      </c>
      <c r="AT128" s="428">
        <v>0.46</v>
      </c>
      <c r="AU128" s="428">
        <v>0.44</v>
      </c>
      <c r="AV128" s="428">
        <v>0.4</v>
      </c>
      <c r="AW128" s="428">
        <v>0.378</v>
      </c>
      <c r="AX128" s="428">
        <v>0.36499999999999999</v>
      </c>
      <c r="AY128" s="428">
        <v>0.35499999999999998</v>
      </c>
      <c r="AZ128" s="428">
        <v>0.34499999999999997</v>
      </c>
      <c r="BA128" s="428">
        <v>0.33500000000000002</v>
      </c>
      <c r="BB128" s="366">
        <v>0.32500000000000001</v>
      </c>
      <c r="BC128" s="363">
        <f t="shared" si="24"/>
        <v>4.0000000000000036</v>
      </c>
      <c r="BD128" s="364">
        <f t="shared" si="24"/>
        <v>4.1666666666666741</v>
      </c>
      <c r="BE128" s="364">
        <f t="shared" si="24"/>
        <v>4.3478260869565188</v>
      </c>
      <c r="BF128" s="364">
        <f t="shared" si="24"/>
        <v>4.5454545454545414</v>
      </c>
      <c r="BG128" s="364">
        <f t="shared" si="24"/>
        <v>9.9999999999999858</v>
      </c>
      <c r="BH128" s="364">
        <f t="shared" si="24"/>
        <v>5.8201058201058142</v>
      </c>
      <c r="BI128" s="364">
        <f t="shared" si="24"/>
        <v>3.5616438356164348</v>
      </c>
      <c r="BJ128" s="364">
        <f t="shared" si="24"/>
        <v>2.8169014084507005</v>
      </c>
      <c r="BK128" s="364">
        <f t="shared" si="24"/>
        <v>2.898550724637694</v>
      </c>
      <c r="BL128" s="364">
        <f t="shared" si="24"/>
        <v>2.9850746268656581</v>
      </c>
      <c r="BM128" s="365">
        <f t="shared" si="24"/>
        <v>3.0769230769230882</v>
      </c>
      <c r="BN128" s="349">
        <f>AVERAGE(BC128:BM128)</f>
        <v>4.3835587992433753</v>
      </c>
      <c r="BO128" s="349">
        <f>SQRT(AVERAGE((BC128-$BN128)^2,(BD128-$BN128)^2,(BE128-$BN128)^2,(BF128-$BN128)^2,(BG128-$BN128)^2,(BH128-$BN128)^2,(BI128-$BN128)^2,(BJ128-$BN128)^2,(BK128-$BN128)^2,(BL128-$BN128)^2,(BM128-$BN128)^2))</f>
        <v>1.9731836106372533</v>
      </c>
    </row>
    <row r="129" spans="1:67">
      <c r="A129" s="20" t="s">
        <v>120</v>
      </c>
      <c r="B129" s="21" t="s">
        <v>180</v>
      </c>
      <c r="C129" s="11" t="s">
        <v>102</v>
      </c>
      <c r="D129" s="21" t="s">
        <v>610</v>
      </c>
      <c r="E129" s="101">
        <v>10</v>
      </c>
      <c r="F129" s="104">
        <v>241</v>
      </c>
      <c r="G129" s="39" t="s">
        <v>717</v>
      </c>
      <c r="H129" s="40" t="s">
        <v>717</v>
      </c>
      <c r="I129" s="156">
        <v>30.79</v>
      </c>
      <c r="J129" s="294">
        <v>1.039298473530367</v>
      </c>
      <c r="K129" s="366">
        <v>7.0000000000000007E-2</v>
      </c>
      <c r="L129" s="366">
        <v>0.08</v>
      </c>
      <c r="M129" s="22">
        <v>14.285714285714281</v>
      </c>
      <c r="N129" s="26">
        <v>40704</v>
      </c>
      <c r="O129" s="26">
        <v>40708</v>
      </c>
      <c r="P129" s="352">
        <v>40725</v>
      </c>
      <c r="Q129" s="26" t="s">
        <v>245</v>
      </c>
      <c r="R129" s="21"/>
      <c r="S129" s="211">
        <v>0.32</v>
      </c>
      <c r="T129" s="214">
        <v>10.847457627118642</v>
      </c>
      <c r="U129" s="332">
        <v>-26.644687423205873</v>
      </c>
      <c r="V129" s="22">
        <v>10.437288135593219</v>
      </c>
      <c r="W129" s="333">
        <v>12</v>
      </c>
      <c r="X129" s="353">
        <v>2.95</v>
      </c>
      <c r="Y129" s="131">
        <v>1.39</v>
      </c>
      <c r="Z129" s="353">
        <v>0.92</v>
      </c>
      <c r="AA129" s="353">
        <v>1.1599999999999999</v>
      </c>
      <c r="AB129" s="131">
        <v>2.36</v>
      </c>
      <c r="AC129" s="353">
        <v>2.57</v>
      </c>
      <c r="AD129" s="335">
        <v>8.8983050847457612</v>
      </c>
      <c r="AE129" s="335">
        <v>9.3860504816485797</v>
      </c>
      <c r="AF129" s="354">
        <v>4360</v>
      </c>
      <c r="AG129" s="353">
        <v>26.05</v>
      </c>
      <c r="AH129" s="353">
        <v>33.26</v>
      </c>
      <c r="AI129" s="355">
        <v>18.195777351247589</v>
      </c>
      <c r="AJ129" s="356">
        <v>-7.4263379434756427</v>
      </c>
      <c r="AK129" s="357">
        <v>1.49389664629704</v>
      </c>
      <c r="AL129" s="339">
        <v>12.50000000000002</v>
      </c>
      <c r="AM129" s="437">
        <v>10.520944959211612</v>
      </c>
      <c r="AN129" s="437">
        <v>15.15788814110792</v>
      </c>
      <c r="AO129" s="335">
        <v>10.146544058908072</v>
      </c>
      <c r="AP129" s="358"/>
      <c r="AQ129" s="359">
        <v>0.27</v>
      </c>
      <c r="AR129" s="384">
        <v>0.24</v>
      </c>
      <c r="AS129" s="427">
        <v>0.23</v>
      </c>
      <c r="AT129" s="427">
        <v>0.2</v>
      </c>
      <c r="AU129" s="427">
        <v>0.16</v>
      </c>
      <c r="AV129" s="427">
        <v>0.13331999999999999</v>
      </c>
      <c r="AW129" s="427">
        <v>0.12444</v>
      </c>
      <c r="AX129" s="427">
        <v>0.12148</v>
      </c>
      <c r="AY129" s="427">
        <v>0.1047</v>
      </c>
      <c r="AZ129" s="442">
        <v>0.10272000000000001</v>
      </c>
      <c r="BA129" s="442">
        <v>0.10272000000000001</v>
      </c>
      <c r="BB129" s="366">
        <v>0.10272000000000001</v>
      </c>
      <c r="BC129" s="363">
        <v>12.50000000000002</v>
      </c>
      <c r="BD129" s="445">
        <v>4.347826086956518</v>
      </c>
      <c r="BE129" s="445">
        <v>14.999999999999993</v>
      </c>
      <c r="BF129" s="445">
        <v>25</v>
      </c>
      <c r="BG129" s="445">
        <v>20.012001200120007</v>
      </c>
      <c r="BH129" s="445">
        <v>7.1359691417550719</v>
      </c>
      <c r="BI129" s="445">
        <v>2.4366150806717002</v>
      </c>
      <c r="BJ129" s="445">
        <v>16.026743075453666</v>
      </c>
      <c r="BK129" s="445">
        <v>1.9275700934579416</v>
      </c>
      <c r="BL129" s="445">
        <v>0</v>
      </c>
      <c r="BM129" s="365">
        <v>0</v>
      </c>
      <c r="BN129" s="349">
        <v>9.4897022434922675</v>
      </c>
      <c r="BO129" s="349">
        <v>8.2707920751812711</v>
      </c>
    </row>
    <row r="130" spans="1:67">
      <c r="A130" s="20" t="s">
        <v>375</v>
      </c>
      <c r="B130" s="21" t="s">
        <v>374</v>
      </c>
      <c r="C130" s="11" t="s">
        <v>102</v>
      </c>
      <c r="D130" s="21" t="s">
        <v>613</v>
      </c>
      <c r="E130" s="101">
        <v>19</v>
      </c>
      <c r="F130" s="104">
        <v>127</v>
      </c>
      <c r="G130" s="39" t="s">
        <v>660</v>
      </c>
      <c r="H130" s="40" t="s">
        <v>796</v>
      </c>
      <c r="I130" s="132">
        <v>12.68</v>
      </c>
      <c r="J130" s="214">
        <v>4.9684542586750773</v>
      </c>
      <c r="K130" s="351">
        <v>0.155</v>
      </c>
      <c r="L130" s="351">
        <v>0.1575</v>
      </c>
      <c r="M130" s="387">
        <v>1.61290322580645</v>
      </c>
      <c r="N130" s="26">
        <v>40660</v>
      </c>
      <c r="O130" s="26">
        <v>40664</v>
      </c>
      <c r="P130" s="352">
        <v>40678</v>
      </c>
      <c r="Q130" s="26" t="s">
        <v>18</v>
      </c>
      <c r="R130" s="21"/>
      <c r="S130" s="211">
        <v>0.63</v>
      </c>
      <c r="T130" s="214">
        <v>134.04255319148936</v>
      </c>
      <c r="U130" s="332">
        <v>0.95524837739193702</v>
      </c>
      <c r="V130" s="22">
        <v>26.978723404255316</v>
      </c>
      <c r="W130" s="333">
        <v>12</v>
      </c>
      <c r="X130" s="353">
        <v>0.47</v>
      </c>
      <c r="Y130" s="131">
        <v>2.59</v>
      </c>
      <c r="Z130" s="353">
        <v>4.37</v>
      </c>
      <c r="AA130" s="353">
        <v>0.85</v>
      </c>
      <c r="AB130" s="131">
        <v>0.66</v>
      </c>
      <c r="AC130" s="353">
        <v>0.88</v>
      </c>
      <c r="AD130" s="335">
        <v>33.333333333333329</v>
      </c>
      <c r="AE130" s="335">
        <v>7.4178074178074169</v>
      </c>
      <c r="AF130" s="354">
        <v>4390</v>
      </c>
      <c r="AG130" s="353">
        <v>12.17</v>
      </c>
      <c r="AH130" s="353">
        <v>14.49</v>
      </c>
      <c r="AI130" s="355">
        <v>4.1906327033689381</v>
      </c>
      <c r="AJ130" s="356">
        <v>-12.491373360938576</v>
      </c>
      <c r="AK130" s="357">
        <v>0.93865046692756504</v>
      </c>
      <c r="AL130" s="339">
        <v>1.6460905349794162</v>
      </c>
      <c r="AM130" s="438">
        <v>5.97036505076436</v>
      </c>
      <c r="AN130" s="438">
        <v>8.7321631048482544</v>
      </c>
      <c r="AO130" s="335">
        <v>9.3028911320214736</v>
      </c>
      <c r="AP130" s="358"/>
      <c r="AQ130" s="359">
        <v>0.61750000000000005</v>
      </c>
      <c r="AR130" s="359">
        <v>0.60750000000000004</v>
      </c>
      <c r="AS130" s="427">
        <v>0.58333000000000002</v>
      </c>
      <c r="AT130" s="427">
        <v>0.51890000000000003</v>
      </c>
      <c r="AU130" s="427">
        <v>0.46179999999999999</v>
      </c>
      <c r="AV130" s="427">
        <v>0.40629999999999999</v>
      </c>
      <c r="AW130" s="427">
        <v>0.35809999999999997</v>
      </c>
      <c r="AX130" s="427">
        <v>0.32340000000000002</v>
      </c>
      <c r="AY130" s="427">
        <v>0.30049999999999999</v>
      </c>
      <c r="AZ130" s="427">
        <v>0.2833</v>
      </c>
      <c r="BA130" s="427">
        <v>0.25369999999999998</v>
      </c>
      <c r="BB130" s="366">
        <v>0.2177</v>
      </c>
      <c r="BC130" s="363">
        <v>1.6460905349794162</v>
      </c>
      <c r="BD130" s="445">
        <v>4.1434522482985736</v>
      </c>
      <c r="BE130" s="445">
        <v>12.41665060705337</v>
      </c>
      <c r="BF130" s="445">
        <v>12.364660025985293</v>
      </c>
      <c r="BG130" s="445">
        <v>13.659857248338671</v>
      </c>
      <c r="BH130" s="445">
        <v>13.459927394582531</v>
      </c>
      <c r="BI130" s="445">
        <v>10.729746444032148</v>
      </c>
      <c r="BJ130" s="445">
        <v>7.6206322795340897</v>
      </c>
      <c r="BK130" s="445">
        <v>6.071302506177223</v>
      </c>
      <c r="BL130" s="445">
        <v>11.66732361056366</v>
      </c>
      <c r="BM130" s="365">
        <v>16.536518144235181</v>
      </c>
      <c r="BN130" s="349">
        <v>10.028741913070919</v>
      </c>
      <c r="BO130" s="349">
        <v>4.3485625606791816</v>
      </c>
    </row>
    <row r="131" spans="1:67">
      <c r="A131" s="29" t="s">
        <v>654</v>
      </c>
      <c r="B131" s="31" t="s">
        <v>655</v>
      </c>
      <c r="C131" s="11" t="s">
        <v>151</v>
      </c>
      <c r="D131" s="31" t="s">
        <v>777</v>
      </c>
      <c r="E131" s="102">
        <v>29</v>
      </c>
      <c r="F131" s="104">
        <v>85</v>
      </c>
      <c r="G131" s="41" t="s">
        <v>660</v>
      </c>
      <c r="H131" s="43" t="s">
        <v>660</v>
      </c>
      <c r="I131" s="134">
        <v>21.55</v>
      </c>
      <c r="J131" s="214">
        <f>(S131/I131)*100</f>
        <v>6.8677494199535962</v>
      </c>
      <c r="K131" s="398">
        <v>0.36499999999999999</v>
      </c>
      <c r="L131" s="398">
        <v>0.37</v>
      </c>
      <c r="M131" s="431">
        <f>((L131/K131)-1)*100</f>
        <v>1.3698630136986356</v>
      </c>
      <c r="N131" s="45">
        <v>40590</v>
      </c>
      <c r="O131" s="45">
        <v>40592</v>
      </c>
      <c r="P131" s="44">
        <v>40614</v>
      </c>
      <c r="Q131" s="45" t="s">
        <v>246</v>
      </c>
      <c r="R131" s="31"/>
      <c r="S131" s="171">
        <f>L131*4</f>
        <v>1.48</v>
      </c>
      <c r="T131" s="214">
        <f>S131/X131*100</f>
        <v>102.06896551724138</v>
      </c>
      <c r="U131" s="332" t="s">
        <v>664</v>
      </c>
      <c r="V131" s="32">
        <f>I131/X131</f>
        <v>14.862068965517242</v>
      </c>
      <c r="W131" s="369">
        <v>12</v>
      </c>
      <c r="X131" s="125">
        <v>1.45</v>
      </c>
      <c r="Y131" s="133">
        <v>1.1599999999999999</v>
      </c>
      <c r="Z131" s="125">
        <v>0.82</v>
      </c>
      <c r="AA131" s="125" t="s">
        <v>762</v>
      </c>
      <c r="AB131" s="133">
        <v>2.2799999999999998</v>
      </c>
      <c r="AC131" s="125">
        <v>2.2999999999999998</v>
      </c>
      <c r="AD131" s="370">
        <f>(AC131/AB131-1)*100</f>
        <v>0.87719298245614308</v>
      </c>
      <c r="AE131" s="335">
        <f>(I131/AB131)/Y131</f>
        <v>8.1480641258318212</v>
      </c>
      <c r="AF131" s="371">
        <v>4390</v>
      </c>
      <c r="AG131" s="125">
        <v>19.059999999999999</v>
      </c>
      <c r="AH131" s="125">
        <v>26.36</v>
      </c>
      <c r="AI131" s="372">
        <f>((I131-AG131)/AG131)*100</f>
        <v>13.064008394543558</v>
      </c>
      <c r="AJ131" s="373">
        <f>((I131-AH131)/AH131)*100</f>
        <v>-18.247344461305005</v>
      </c>
      <c r="AK131" s="374">
        <f>AN131/AO131</f>
        <v>1.3255548933125363</v>
      </c>
      <c r="AL131" s="339">
        <f>((AQ131/AR131)^(1/1)-1)*100</f>
        <v>1.388888888888884</v>
      </c>
      <c r="AM131" s="437">
        <f>((AQ131/AT131)^(1/3)-1)*100</f>
        <v>3.4172475540757308</v>
      </c>
      <c r="AN131" s="437">
        <f>((AQ131/AV131)^(1/5)-1)*100</f>
        <v>3.320436939252347</v>
      </c>
      <c r="AO131" s="335">
        <f>((AQ131/BA131)^(1/10)-1)*100</f>
        <v>2.5049411050451775</v>
      </c>
      <c r="AP131" s="375"/>
      <c r="AQ131" s="376">
        <v>1.46</v>
      </c>
      <c r="AR131" s="376">
        <v>1.44</v>
      </c>
      <c r="AS131" s="378">
        <v>1.4</v>
      </c>
      <c r="AT131" s="378">
        <v>1.32</v>
      </c>
      <c r="AU131" s="378">
        <v>1.28</v>
      </c>
      <c r="AV131" s="378">
        <v>1.24</v>
      </c>
      <c r="AW131" s="378">
        <v>1.22</v>
      </c>
      <c r="AX131" s="378">
        <v>1.2</v>
      </c>
      <c r="AY131" s="378">
        <v>1.18</v>
      </c>
      <c r="AZ131" s="378">
        <v>1.1599999999999999</v>
      </c>
      <c r="BA131" s="378">
        <v>1.1399999999999999</v>
      </c>
      <c r="BB131" s="398">
        <v>1.02</v>
      </c>
      <c r="BC131" s="363">
        <f t="shared" ref="BC131:BM132" si="25">((AQ131/AR131)-1)*100</f>
        <v>1.388888888888884</v>
      </c>
      <c r="BD131" s="445">
        <f t="shared" si="25"/>
        <v>2.8571428571428692</v>
      </c>
      <c r="BE131" s="445">
        <f t="shared" si="25"/>
        <v>6.0606060606060552</v>
      </c>
      <c r="BF131" s="445">
        <f t="shared" si="25"/>
        <v>3.125</v>
      </c>
      <c r="BG131" s="445">
        <f t="shared" si="25"/>
        <v>3.2258064516129004</v>
      </c>
      <c r="BH131" s="445">
        <f t="shared" si="25"/>
        <v>1.6393442622950838</v>
      </c>
      <c r="BI131" s="445">
        <f t="shared" si="25"/>
        <v>1.6666666666666607</v>
      </c>
      <c r="BJ131" s="445">
        <f t="shared" si="25"/>
        <v>1.6949152542372836</v>
      </c>
      <c r="BK131" s="445">
        <f t="shared" si="25"/>
        <v>1.7241379310344751</v>
      </c>
      <c r="BL131" s="445">
        <f t="shared" si="25"/>
        <v>1.7543859649122862</v>
      </c>
      <c r="BM131" s="365">
        <f t="shared" si="25"/>
        <v>11.764705882352921</v>
      </c>
      <c r="BN131" s="349">
        <f>AVERAGE(BC131:BM131)</f>
        <v>3.3546909290681288</v>
      </c>
      <c r="BO131" s="349">
        <f>SQRT(AVERAGE((BC131-$BN131)^2,(BD131-$BN131)^2,(BE131-$BN131)^2,(BF131-$BN131)^2,(BG131-$BN131)^2,(BH131-$BN131)^2,(BI131-$BN131)^2,(BJ131-$BN131)^2,(BK131-$BN131)^2,(BL131-$BN131)^2,(BM131-$BN131)^2))</f>
        <v>2.954165064880403</v>
      </c>
    </row>
    <row r="132" spans="1:67">
      <c r="A132" s="20" t="s">
        <v>686</v>
      </c>
      <c r="B132" s="20" t="s">
        <v>687</v>
      </c>
      <c r="C132" s="11" t="s">
        <v>102</v>
      </c>
      <c r="D132" s="11" t="s">
        <v>610</v>
      </c>
      <c r="E132" s="179">
        <v>50</v>
      </c>
      <c r="F132" s="104">
        <v>11</v>
      </c>
      <c r="G132" s="39" t="s">
        <v>796</v>
      </c>
      <c r="H132" s="40" t="s">
        <v>796</v>
      </c>
      <c r="I132" s="132">
        <v>27.33</v>
      </c>
      <c r="J132" s="213">
        <f>(S132/I132)*100</f>
        <v>5.8543724844493239</v>
      </c>
      <c r="K132" s="366">
        <v>0.39500000000000002</v>
      </c>
      <c r="L132" s="366">
        <v>0.4</v>
      </c>
      <c r="M132" s="430">
        <f>((L132/K132)-1)*100</f>
        <v>1.2658227848101333</v>
      </c>
      <c r="N132" s="320">
        <v>40441</v>
      </c>
      <c r="O132" s="320">
        <v>40443</v>
      </c>
      <c r="P132" s="329">
        <v>40466</v>
      </c>
      <c r="Q132" s="26" t="s">
        <v>13</v>
      </c>
      <c r="R132" s="21"/>
      <c r="S132" s="211">
        <f>L132*4</f>
        <v>1.6</v>
      </c>
      <c r="T132" s="213">
        <f>S132/X132*100</f>
        <v>70.484581497797365</v>
      </c>
      <c r="U132" s="380">
        <f>(I132/SQRT(22.5*X132*(I132/AA132))-1)*100</f>
        <v>-31.379012384964543</v>
      </c>
      <c r="V132" s="22">
        <f>I132/X132</f>
        <v>12.039647577092509</v>
      </c>
      <c r="W132" s="333">
        <v>12</v>
      </c>
      <c r="X132" s="353">
        <v>2.27</v>
      </c>
      <c r="Y132" s="131">
        <v>10.08</v>
      </c>
      <c r="Z132" s="124">
        <v>1.18</v>
      </c>
      <c r="AA132" s="353">
        <v>0.88</v>
      </c>
      <c r="AB132" s="131">
        <v>0.55000000000000004</v>
      </c>
      <c r="AC132" s="124">
        <v>1.51</v>
      </c>
      <c r="AD132" s="335">
        <f>(AC132/AB132-1)*100</f>
        <v>174.5454545454545</v>
      </c>
      <c r="AE132" s="381">
        <f>(I132/AB132)/Y132</f>
        <v>4.9296536796536783</v>
      </c>
      <c r="AF132" s="354">
        <v>4460</v>
      </c>
      <c r="AG132" s="124">
        <v>26.4</v>
      </c>
      <c r="AH132" s="124">
        <v>34.33</v>
      </c>
      <c r="AI132" s="355">
        <f>((I132-AG132)/AG132)*100</f>
        <v>3.5227272727272716</v>
      </c>
      <c r="AJ132" s="356">
        <f>((I132-AH132)/AH132)*100</f>
        <v>-20.390329158170697</v>
      </c>
      <c r="AK132" s="357">
        <f>AN132/AO132</f>
        <v>0.71310104297978172</v>
      </c>
      <c r="AL132" s="382">
        <f>((AQ132/AR132)^(1/1)-1)*100</f>
        <v>1.2779552715654896</v>
      </c>
      <c r="AM132" s="383">
        <f>((AQ132/AT132)^(1/3)-1)*100</f>
        <v>4.2238416279598345</v>
      </c>
      <c r="AN132" s="383">
        <f>((AQ132/AV132)^(1/5)-1)*100</f>
        <v>6.3986769324659409</v>
      </c>
      <c r="AO132" s="334">
        <f>((AQ132/BA132)^(1/10)-1)*100</f>
        <v>8.9730298328106084</v>
      </c>
      <c r="AP132" s="358"/>
      <c r="AQ132" s="359">
        <v>1.585</v>
      </c>
      <c r="AR132" s="359">
        <v>1.5649999999999999</v>
      </c>
      <c r="AS132" s="428">
        <v>1.5249999999999999</v>
      </c>
      <c r="AT132" s="428">
        <v>1.4</v>
      </c>
      <c r="AU132" s="428">
        <v>1.31</v>
      </c>
      <c r="AV132" s="428">
        <v>1.16238</v>
      </c>
      <c r="AW132" s="428">
        <v>1</v>
      </c>
      <c r="AX132" s="428">
        <v>0.88254999999999995</v>
      </c>
      <c r="AY132" s="428">
        <v>0.79729000000000005</v>
      </c>
      <c r="AZ132" s="428">
        <v>0.74377000000000004</v>
      </c>
      <c r="BA132" s="428">
        <v>0.67118000000000011</v>
      </c>
      <c r="BB132" s="366">
        <v>0.60043999999999997</v>
      </c>
      <c r="BC132" s="346">
        <f t="shared" si="25"/>
        <v>1.2779552715654896</v>
      </c>
      <c r="BD132" s="347">
        <f t="shared" si="25"/>
        <v>2.6229508196721429</v>
      </c>
      <c r="BE132" s="347">
        <f t="shared" si="25"/>
        <v>8.9285714285714199</v>
      </c>
      <c r="BF132" s="347">
        <f t="shared" si="25"/>
        <v>6.8702290076335659</v>
      </c>
      <c r="BG132" s="347">
        <f t="shared" si="25"/>
        <v>12.699805571327794</v>
      </c>
      <c r="BH132" s="347">
        <f t="shared" si="25"/>
        <v>16.237999999999996</v>
      </c>
      <c r="BI132" s="347">
        <f t="shared" si="25"/>
        <v>13.308027873774876</v>
      </c>
      <c r="BJ132" s="347">
        <f t="shared" si="25"/>
        <v>10.693724993415188</v>
      </c>
      <c r="BK132" s="347">
        <f t="shared" si="25"/>
        <v>7.1957728867795057</v>
      </c>
      <c r="BL132" s="347">
        <f t="shared" si="25"/>
        <v>10.815280550671936</v>
      </c>
      <c r="BM132" s="348">
        <f t="shared" si="25"/>
        <v>11.78136033575381</v>
      </c>
      <c r="BN132" s="350">
        <f>AVERAGE(BC132:BM132)</f>
        <v>9.3119707944696124</v>
      </c>
      <c r="BO132" s="350">
        <f>SQRT(AVERAGE((BC132-$BN132)^2,(BD132-$BN132)^2,(BE132-$BN132)^2,(BF132-$BN132)^2,(BG132-$BN132)^2,(BH132-$BN132)^2,(BI132-$BN132)^2,(BJ132-$BN132)^2,(BK132-$BN132)^2,(BL132-$BN132)^2,(BM132-$BN132)^2))</f>
        <v>4.3228634456339892</v>
      </c>
    </row>
    <row r="133" spans="1:67">
      <c r="A133" s="20" t="s">
        <v>709</v>
      </c>
      <c r="B133" s="20" t="s">
        <v>710</v>
      </c>
      <c r="C133" s="11" t="s">
        <v>102</v>
      </c>
      <c r="D133" s="21" t="s">
        <v>610</v>
      </c>
      <c r="E133" s="179">
        <v>18</v>
      </c>
      <c r="F133" s="104">
        <v>142</v>
      </c>
      <c r="G133" s="39" t="s">
        <v>717</v>
      </c>
      <c r="H133" s="40" t="s">
        <v>717</v>
      </c>
      <c r="I133" s="132">
        <v>66.819999999999993</v>
      </c>
      <c r="J133" s="214">
        <v>3.5917390002993126</v>
      </c>
      <c r="K133" s="351">
        <v>0.55000000000000004</v>
      </c>
      <c r="L133" s="351">
        <v>0.6</v>
      </c>
      <c r="M133" s="22">
        <v>9.0909090909090828</v>
      </c>
      <c r="N133" s="26">
        <v>40681</v>
      </c>
      <c r="O133" s="26">
        <v>40683</v>
      </c>
      <c r="P133" s="352">
        <v>40695</v>
      </c>
      <c r="Q133" s="26" t="s">
        <v>7</v>
      </c>
      <c r="R133" s="21" t="s">
        <v>110</v>
      </c>
      <c r="S133" s="211">
        <v>2.4</v>
      </c>
      <c r="T133" s="214">
        <v>-260.86956521739125</v>
      </c>
      <c r="U133" s="332" t="s">
        <v>664</v>
      </c>
      <c r="V133" s="22">
        <v>-72.630434782608674</v>
      </c>
      <c r="W133" s="333">
        <v>12</v>
      </c>
      <c r="X133" s="131">
        <v>-0.92</v>
      </c>
      <c r="Y133" s="131">
        <v>-1.44</v>
      </c>
      <c r="Z133" s="353">
        <v>0.83</v>
      </c>
      <c r="AA133" s="353">
        <v>0.74</v>
      </c>
      <c r="AB133" s="131">
        <v>-5.28</v>
      </c>
      <c r="AC133" s="353">
        <v>8.08</v>
      </c>
      <c r="AD133" s="335">
        <v>-253.030303030303</v>
      </c>
      <c r="AE133" s="386" t="s">
        <v>664</v>
      </c>
      <c r="AF133" s="354">
        <v>4510</v>
      </c>
      <c r="AG133" s="353">
        <v>67.099999999999994</v>
      </c>
      <c r="AH133" s="353">
        <v>83.39</v>
      </c>
      <c r="AI133" s="355">
        <v>-0.41728763040238598</v>
      </c>
      <c r="AJ133" s="356">
        <v>-19.870488068113691</v>
      </c>
      <c r="AK133" s="357">
        <v>0.87801017461678099</v>
      </c>
      <c r="AL133" s="339">
        <v>9.0425531914893664</v>
      </c>
      <c r="AM133" s="438">
        <v>6.0250464462852964</v>
      </c>
      <c r="AN133" s="438">
        <v>6.1651688038389265</v>
      </c>
      <c r="AO133" s="335">
        <v>7.021750979742114</v>
      </c>
      <c r="AP133" s="358"/>
      <c r="AQ133" s="359">
        <v>2.0499999999999998</v>
      </c>
      <c r="AR133" s="359">
        <v>1.88</v>
      </c>
      <c r="AS133" s="428">
        <v>1.84</v>
      </c>
      <c r="AT133" s="428">
        <v>1.72</v>
      </c>
      <c r="AU133" s="428">
        <v>1.6</v>
      </c>
      <c r="AV133" s="428">
        <v>1.52</v>
      </c>
      <c r="AW133" s="428">
        <v>1.36</v>
      </c>
      <c r="AX133" s="428">
        <v>1.2</v>
      </c>
      <c r="AY133" s="428">
        <v>1.1499999999999999</v>
      </c>
      <c r="AZ133" s="428">
        <v>1.1000000000000001</v>
      </c>
      <c r="BA133" s="428">
        <v>1.04</v>
      </c>
      <c r="BB133" s="366">
        <v>1</v>
      </c>
      <c r="BC133" s="363">
        <v>9.0425531914893664</v>
      </c>
      <c r="BD133" s="445">
        <v>2.1739130434782479</v>
      </c>
      <c r="BE133" s="445">
        <v>6.976744186046524</v>
      </c>
      <c r="BF133" s="445">
        <v>7.4999999999999956</v>
      </c>
      <c r="BG133" s="445">
        <v>5.2631578947368363</v>
      </c>
      <c r="BH133" s="445">
        <v>11.76470588235294</v>
      </c>
      <c r="BI133" s="445">
        <v>13.33333333333335</v>
      </c>
      <c r="BJ133" s="445">
        <v>4.347826086956518</v>
      </c>
      <c r="BK133" s="445">
        <v>4.5454545454545183</v>
      </c>
      <c r="BL133" s="445">
        <v>5.7692307692307709</v>
      </c>
      <c r="BM133" s="365">
        <v>4.0000000000000044</v>
      </c>
      <c r="BN133" s="349">
        <v>6.79244717573446</v>
      </c>
      <c r="BO133" s="349">
        <v>3.256372581281068</v>
      </c>
    </row>
    <row r="134" spans="1:67">
      <c r="A134" s="20" t="s">
        <v>490</v>
      </c>
      <c r="B134" s="20" t="s">
        <v>491</v>
      </c>
      <c r="C134" s="11" t="s">
        <v>71</v>
      </c>
      <c r="D134" s="21" t="s">
        <v>216</v>
      </c>
      <c r="E134" s="179">
        <v>13</v>
      </c>
      <c r="F134" s="104">
        <v>193</v>
      </c>
      <c r="G134" s="39" t="s">
        <v>660</v>
      </c>
      <c r="H134" s="40" t="s">
        <v>796</v>
      </c>
      <c r="I134" s="156">
        <v>44.33</v>
      </c>
      <c r="J134" s="214">
        <v>3.8348748026167381</v>
      </c>
      <c r="K134" s="351">
        <v>0.4</v>
      </c>
      <c r="L134" s="351">
        <v>0.42499999999999999</v>
      </c>
      <c r="M134" s="22">
        <v>6.25</v>
      </c>
      <c r="N134" s="26">
        <v>40548</v>
      </c>
      <c r="O134" s="26">
        <v>40550</v>
      </c>
      <c r="P134" s="352">
        <v>40575</v>
      </c>
      <c r="Q134" s="26" t="s">
        <v>15</v>
      </c>
      <c r="R134" s="185" t="s">
        <v>193</v>
      </c>
      <c r="S134" s="211">
        <v>1.7</v>
      </c>
      <c r="T134" s="214">
        <v>50.898203592814376</v>
      </c>
      <c r="U134" s="332">
        <v>18.736248634751917</v>
      </c>
      <c r="V134" s="22">
        <v>13.272455089820362</v>
      </c>
      <c r="W134" s="333">
        <v>12</v>
      </c>
      <c r="X134" s="353">
        <v>3.34</v>
      </c>
      <c r="Y134" s="131">
        <v>3.48</v>
      </c>
      <c r="Z134" s="353">
        <v>1.58</v>
      </c>
      <c r="AA134" s="353">
        <v>2.39</v>
      </c>
      <c r="AB134" s="131">
        <v>2.65</v>
      </c>
      <c r="AC134" s="353">
        <v>2.74</v>
      </c>
      <c r="AD134" s="335">
        <v>3.3962264150943602</v>
      </c>
      <c r="AE134" s="386">
        <v>4.8069833008024281</v>
      </c>
      <c r="AF134" s="354">
        <v>4590</v>
      </c>
      <c r="AG134" s="353">
        <v>36.82</v>
      </c>
      <c r="AH134" s="353">
        <v>47.45</v>
      </c>
      <c r="AI134" s="355">
        <v>20.396523628462788</v>
      </c>
      <c r="AJ134" s="356">
        <v>-6.5753424657534358</v>
      </c>
      <c r="AK134" s="357">
        <v>1.3804408073145231</v>
      </c>
      <c r="AL134" s="339">
        <v>6.6666666666666652</v>
      </c>
      <c r="AM134" s="438">
        <v>7.1664579674248765</v>
      </c>
      <c r="AN134" s="438">
        <v>6.6430110168431913</v>
      </c>
      <c r="AO134" s="335">
        <v>4.812238946895774</v>
      </c>
      <c r="AP134" s="358"/>
      <c r="AQ134" s="359">
        <v>1.6</v>
      </c>
      <c r="AR134" s="359">
        <v>1.5</v>
      </c>
      <c r="AS134" s="428">
        <v>1.4</v>
      </c>
      <c r="AT134" s="428">
        <v>1.3</v>
      </c>
      <c r="AU134" s="428">
        <v>1.21</v>
      </c>
      <c r="AV134" s="428">
        <v>1.1599999999999999</v>
      </c>
      <c r="AW134" s="428">
        <v>1.1100000000000001</v>
      </c>
      <c r="AX134" s="428">
        <v>1.08</v>
      </c>
      <c r="AY134" s="428">
        <v>1.06</v>
      </c>
      <c r="AZ134" s="428">
        <v>1.03</v>
      </c>
      <c r="BA134" s="428">
        <v>1</v>
      </c>
      <c r="BB134" s="366">
        <v>0.97</v>
      </c>
      <c r="BC134" s="363">
        <v>6.6666666666666652</v>
      </c>
      <c r="BD134" s="364">
        <v>7.1428571428571397</v>
      </c>
      <c r="BE134" s="364">
        <v>7.6923076923076872</v>
      </c>
      <c r="BF134" s="364">
        <v>7.4380165289256164</v>
      </c>
      <c r="BG134" s="364">
        <v>4.31034482758621</v>
      </c>
      <c r="BH134" s="364">
        <v>4.5045045045044798</v>
      </c>
      <c r="BI134" s="364">
        <v>2.7777777777777901</v>
      </c>
      <c r="BJ134" s="364">
        <v>1.8867924528301878</v>
      </c>
      <c r="BK134" s="364">
        <v>2.9126213592233001</v>
      </c>
      <c r="BL134" s="364">
        <v>3.0000000000000031</v>
      </c>
      <c r="BM134" s="365">
        <v>3.0927835051546499</v>
      </c>
      <c r="BN134" s="349">
        <v>4.6749702234394297</v>
      </c>
      <c r="BO134" s="349">
        <v>2.061466140516409</v>
      </c>
    </row>
    <row r="135" spans="1:67">
      <c r="A135" s="20" t="s">
        <v>803</v>
      </c>
      <c r="B135" s="20" t="s">
        <v>804</v>
      </c>
      <c r="C135" s="20" t="s">
        <v>151</v>
      </c>
      <c r="D135" s="21" t="s">
        <v>769</v>
      </c>
      <c r="E135" s="179">
        <v>28</v>
      </c>
      <c r="F135" s="104">
        <v>89</v>
      </c>
      <c r="G135" s="59" t="s">
        <v>717</v>
      </c>
      <c r="H135" s="51" t="s">
        <v>717</v>
      </c>
      <c r="I135" s="132">
        <v>32.549999999999997</v>
      </c>
      <c r="J135" s="294">
        <f>(S135/I135)*100</f>
        <v>1.5053763440860215</v>
      </c>
      <c r="K135" s="366">
        <v>0.48</v>
      </c>
      <c r="L135" s="366">
        <v>0.49</v>
      </c>
      <c r="M135" s="202">
        <f>((L135/K135)-1)*100</f>
        <v>2.0833333333333259</v>
      </c>
      <c r="N135" s="26">
        <v>40492</v>
      </c>
      <c r="O135" s="26">
        <v>40494</v>
      </c>
      <c r="P135" s="352">
        <v>40527</v>
      </c>
      <c r="Q135" s="26" t="s">
        <v>699</v>
      </c>
      <c r="R135" s="21" t="s">
        <v>662</v>
      </c>
      <c r="S135" s="211">
        <f>L135</f>
        <v>0.49</v>
      </c>
      <c r="T135" s="214">
        <f>S135/X135*100</f>
        <v>31.612903225806448</v>
      </c>
      <c r="U135" s="332">
        <f>(I135/SQRT(22.5*X135*(I135/AA135))-1)*100</f>
        <v>33.865604245452083</v>
      </c>
      <c r="V135" s="22">
        <f>I135/X135</f>
        <v>20.999999999999996</v>
      </c>
      <c r="W135" s="333">
        <v>5</v>
      </c>
      <c r="X135" s="353">
        <v>1.55</v>
      </c>
      <c r="Y135" s="131">
        <v>1.52</v>
      </c>
      <c r="Z135" s="353">
        <v>1.28</v>
      </c>
      <c r="AA135" s="353">
        <v>1.92</v>
      </c>
      <c r="AB135" s="131">
        <v>2.0099999999999998</v>
      </c>
      <c r="AC135" s="353">
        <v>2.27</v>
      </c>
      <c r="AD135" s="335">
        <f>(AC135/AB135-1)*100</f>
        <v>12.935323383084585</v>
      </c>
      <c r="AE135" s="386">
        <f>(I135/AB135)/Y135</f>
        <v>10.653967007069914</v>
      </c>
      <c r="AF135" s="354">
        <v>4730</v>
      </c>
      <c r="AG135" s="353">
        <v>24.99</v>
      </c>
      <c r="AH135" s="353">
        <v>34.54</v>
      </c>
      <c r="AI135" s="355">
        <f>((I135-AG135)/AG135)*100</f>
        <v>30.252100840336134</v>
      </c>
      <c r="AJ135" s="356">
        <f>((I135-AH135)/AH135)*100</f>
        <v>-5.761436016213092</v>
      </c>
      <c r="AK135" s="357">
        <f>AN135/AO135</f>
        <v>0.85283648427129344</v>
      </c>
      <c r="AL135" s="339">
        <f>((AQ135/AR135)^(1/1)-1)*100</f>
        <v>2.1276595744680771</v>
      </c>
      <c r="AM135" s="438">
        <f>((AQ135/AT135)^(1/3)-1)*100</f>
        <v>7.1664579674248552</v>
      </c>
      <c r="AN135" s="438">
        <f>((AQ135/AV135)^(1/5)-1)*100</f>
        <v>8.4471771197698544</v>
      </c>
      <c r="AO135" s="335">
        <f>((AQ135/BA135)^(1/10)-1)*100</f>
        <v>9.904802709029914</v>
      </c>
      <c r="AP135" s="358" t="s">
        <v>817</v>
      </c>
      <c r="AQ135" s="359">
        <v>0.48</v>
      </c>
      <c r="AR135" s="359">
        <v>0.47</v>
      </c>
      <c r="AS135" s="427">
        <v>0.46</v>
      </c>
      <c r="AT135" s="427">
        <v>0.39</v>
      </c>
      <c r="AU135" s="427">
        <v>0.35</v>
      </c>
      <c r="AV135" s="427">
        <v>0.32</v>
      </c>
      <c r="AW135" s="427">
        <v>0.28999999999999998</v>
      </c>
      <c r="AX135" s="427">
        <v>0.27</v>
      </c>
      <c r="AY135" s="427">
        <v>0.25</v>
      </c>
      <c r="AZ135" s="427">
        <v>0.22</v>
      </c>
      <c r="BA135" s="427">
        <v>0.18667</v>
      </c>
      <c r="BB135" s="366">
        <v>3.6670000000000001E-2</v>
      </c>
      <c r="BC135" s="363">
        <f t="shared" ref="BC135:BM135" si="26">((AQ135/AR135)-1)*100</f>
        <v>2.1276595744680771</v>
      </c>
      <c r="BD135" s="364">
        <f t="shared" si="26"/>
        <v>2.1739130434782483</v>
      </c>
      <c r="BE135" s="364">
        <f t="shared" si="26"/>
        <v>17.948717948717952</v>
      </c>
      <c r="BF135" s="364">
        <f t="shared" si="26"/>
        <v>11.428571428571432</v>
      </c>
      <c r="BG135" s="364">
        <f t="shared" si="26"/>
        <v>9.375</v>
      </c>
      <c r="BH135" s="364">
        <f t="shared" si="26"/>
        <v>10.344827586206918</v>
      </c>
      <c r="BI135" s="364">
        <f t="shared" si="26"/>
        <v>7.4074074074073959</v>
      </c>
      <c r="BJ135" s="364">
        <f t="shared" si="26"/>
        <v>8.0000000000000071</v>
      </c>
      <c r="BK135" s="364">
        <f t="shared" si="26"/>
        <v>13.636363636363647</v>
      </c>
      <c r="BL135" s="364">
        <f t="shared" si="26"/>
        <v>17.855038302887436</v>
      </c>
      <c r="BM135" s="365">
        <f t="shared" si="26"/>
        <v>409.05372238887372</v>
      </c>
      <c r="BN135" s="349">
        <f>AVERAGE(BC135:BM135)</f>
        <v>46.304656483361349</v>
      </c>
      <c r="BO135" s="349">
        <f>SQRT(AVERAGE((BC135-$BN135)^2,(BD135-$BN135)^2,(BE135-$BN135)^2,(BF135-$BN135)^2,(BG135-$BN135)^2,(BH135-$BN135)^2,(BI135-$BN135)^2,(BJ135-$BN135)^2,(BK135-$BN135)^2,(BL135-$BN135)^2,(BM135-$BN135)^2))</f>
        <v>114.82008241953824</v>
      </c>
    </row>
    <row r="136" spans="1:67">
      <c r="A136" s="20" t="s">
        <v>838</v>
      </c>
      <c r="B136" s="20" t="s">
        <v>839</v>
      </c>
      <c r="C136" s="20" t="s">
        <v>71</v>
      </c>
      <c r="D136" s="31" t="s">
        <v>216</v>
      </c>
      <c r="E136" s="179">
        <v>11</v>
      </c>
      <c r="F136" s="104">
        <v>215</v>
      </c>
      <c r="G136" s="39" t="s">
        <v>660</v>
      </c>
      <c r="H136" s="40" t="s">
        <v>660</v>
      </c>
      <c r="I136" s="156">
        <v>39.19</v>
      </c>
      <c r="J136" s="215">
        <v>4.9502424087777497</v>
      </c>
      <c r="K136" s="385">
        <v>0.47499999999999998</v>
      </c>
      <c r="L136" s="351">
        <v>0.48499999999999999</v>
      </c>
      <c r="M136" s="32">
        <v>2.1052631578947429</v>
      </c>
      <c r="N136" s="26">
        <v>40610</v>
      </c>
      <c r="O136" s="26">
        <v>40612</v>
      </c>
      <c r="P136" s="352">
        <v>40634</v>
      </c>
      <c r="Q136" s="26" t="s">
        <v>245</v>
      </c>
      <c r="R136" s="21"/>
      <c r="S136" s="171">
        <v>1.94</v>
      </c>
      <c r="T136" s="215">
        <v>65.319865319865315</v>
      </c>
      <c r="U136" s="388">
        <v>-11.351672318378021</v>
      </c>
      <c r="V136" s="22">
        <v>13.195286195286192</v>
      </c>
      <c r="W136" s="369">
        <v>12</v>
      </c>
      <c r="X136" s="353">
        <v>2.97</v>
      </c>
      <c r="Y136" s="131">
        <v>2.42</v>
      </c>
      <c r="Z136" s="353">
        <v>1.1399999999999999</v>
      </c>
      <c r="AA136" s="353">
        <v>1.34</v>
      </c>
      <c r="AB136" s="131">
        <v>3.07</v>
      </c>
      <c r="AC136" s="353">
        <v>3.19</v>
      </c>
      <c r="AD136" s="335">
        <v>3.9087947882736178</v>
      </c>
      <c r="AE136" s="389">
        <v>5.2749885589684213</v>
      </c>
      <c r="AF136" s="354">
        <v>5030</v>
      </c>
      <c r="AG136" s="353">
        <v>37.86</v>
      </c>
      <c r="AH136" s="353">
        <v>42.83</v>
      </c>
      <c r="AI136" s="355">
        <v>3.5129424194400372</v>
      </c>
      <c r="AJ136" s="356">
        <v>-8.4987158533738025</v>
      </c>
      <c r="AK136" s="357">
        <v>0.82802467256267298</v>
      </c>
      <c r="AL136" s="390">
        <v>1.6042780748662944</v>
      </c>
      <c r="AM136" s="391">
        <v>2.975707438750907</v>
      </c>
      <c r="AN136" s="391">
        <v>4.3587922222235065</v>
      </c>
      <c r="AO136" s="370">
        <v>5.2640849562288743</v>
      </c>
      <c r="AP136" s="358"/>
      <c r="AQ136" s="359">
        <v>1.9</v>
      </c>
      <c r="AR136" s="359">
        <v>1.87</v>
      </c>
      <c r="AS136" s="428">
        <v>1.82</v>
      </c>
      <c r="AT136" s="428">
        <v>1.74</v>
      </c>
      <c r="AU136" s="428">
        <v>1.65</v>
      </c>
      <c r="AV136" s="428">
        <v>1.5349999999999999</v>
      </c>
      <c r="AW136" s="428">
        <v>1.44</v>
      </c>
      <c r="AX136" s="428">
        <v>1.36</v>
      </c>
      <c r="AY136" s="428">
        <v>1.2749999999999999</v>
      </c>
      <c r="AZ136" s="428">
        <v>1.1875</v>
      </c>
      <c r="BA136" s="428">
        <v>1.1375</v>
      </c>
      <c r="BB136" s="366">
        <v>1.32</v>
      </c>
      <c r="BC136" s="392">
        <v>1.6042780748662944</v>
      </c>
      <c r="BD136" s="393">
        <v>2.7472527472527597</v>
      </c>
      <c r="BE136" s="393">
        <v>4.5977011494252809</v>
      </c>
      <c r="BF136" s="393">
        <v>5.4545454545454666</v>
      </c>
      <c r="BG136" s="393">
        <v>7.4918566775244324</v>
      </c>
      <c r="BH136" s="393">
        <v>6.5972222222222099</v>
      </c>
      <c r="BI136" s="393">
        <v>5.8823529411764497</v>
      </c>
      <c r="BJ136" s="393">
        <v>6.6666666666666865</v>
      </c>
      <c r="BK136" s="393">
        <v>7.3684210526315796</v>
      </c>
      <c r="BL136" s="393">
        <v>4.3956043956044022</v>
      </c>
      <c r="BM136" s="394">
        <v>0</v>
      </c>
      <c r="BN136" s="395">
        <v>4.8005364892650499</v>
      </c>
      <c r="BO136" s="395">
        <v>2.3321491502275746</v>
      </c>
    </row>
    <row r="137" spans="1:67">
      <c r="A137" s="10" t="s">
        <v>201</v>
      </c>
      <c r="B137" s="11" t="s">
        <v>202</v>
      </c>
      <c r="C137" s="20" t="s">
        <v>99</v>
      </c>
      <c r="D137" s="11" t="s">
        <v>456</v>
      </c>
      <c r="E137" s="100">
        <v>15</v>
      </c>
      <c r="F137" s="104">
        <v>173</v>
      </c>
      <c r="G137" s="37" t="s">
        <v>660</v>
      </c>
      <c r="H137" s="38" t="s">
        <v>660</v>
      </c>
      <c r="I137" s="158">
        <v>40.340000000000003</v>
      </c>
      <c r="J137" s="294">
        <v>1.6856717897868121</v>
      </c>
      <c r="K137" s="400">
        <v>8.5000000000000006E-2</v>
      </c>
      <c r="L137" s="331">
        <v>0.17</v>
      </c>
      <c r="M137" s="13">
        <v>100</v>
      </c>
      <c r="N137" s="17">
        <v>40590</v>
      </c>
      <c r="O137" s="17">
        <v>40592</v>
      </c>
      <c r="P137" s="16">
        <v>40603</v>
      </c>
      <c r="Q137" s="17" t="s">
        <v>7</v>
      </c>
      <c r="R137" s="405"/>
      <c r="S137" s="211">
        <v>0.68</v>
      </c>
      <c r="T137" s="214">
        <v>35.78947368421052</v>
      </c>
      <c r="U137" s="332">
        <v>67.408733973249781</v>
      </c>
      <c r="V137" s="13">
        <v>21.231578947368423</v>
      </c>
      <c r="W137" s="333">
        <v>12</v>
      </c>
      <c r="X137" s="147">
        <v>1.9</v>
      </c>
      <c r="Y137" s="146">
        <v>1.59</v>
      </c>
      <c r="Z137" s="147">
        <v>2.2400000000000002</v>
      </c>
      <c r="AA137" s="147">
        <v>2.97</v>
      </c>
      <c r="AB137" s="146">
        <v>2.1800000000000002</v>
      </c>
      <c r="AC137" s="147">
        <v>2.41</v>
      </c>
      <c r="AD137" s="334">
        <v>10.550458715596321</v>
      </c>
      <c r="AE137" s="335">
        <v>11.638105129536667</v>
      </c>
      <c r="AF137" s="396">
        <v>5770</v>
      </c>
      <c r="AG137" s="147">
        <v>29.72</v>
      </c>
      <c r="AH137" s="147">
        <v>42.84</v>
      </c>
      <c r="AI137" s="336">
        <v>35.733512786002699</v>
      </c>
      <c r="AJ137" s="337">
        <v>-5.8356676003734824</v>
      </c>
      <c r="AK137" s="338">
        <v>1.6389232991694427</v>
      </c>
      <c r="AL137" s="339">
        <v>34.782608695652165</v>
      </c>
      <c r="AM137" s="438">
        <v>27.376744485537323</v>
      </c>
      <c r="AN137" s="438">
        <v>20.902725032898985</v>
      </c>
      <c r="AO137" s="335">
        <v>12.753937321833099</v>
      </c>
      <c r="AP137" s="341"/>
      <c r="AQ137" s="342">
        <v>0.31</v>
      </c>
      <c r="AR137" s="342">
        <v>0.23</v>
      </c>
      <c r="AS137" s="343">
        <v>0.17</v>
      </c>
      <c r="AT137" s="343">
        <v>0.15</v>
      </c>
      <c r="AU137" s="343">
        <v>0.13</v>
      </c>
      <c r="AV137" s="344">
        <v>0.12</v>
      </c>
      <c r="AW137" s="343">
        <v>0.11333500000000001</v>
      </c>
      <c r="AX137" s="343">
        <v>0.103335</v>
      </c>
      <c r="AY137" s="344">
        <v>0.1</v>
      </c>
      <c r="AZ137" s="343">
        <v>9.5000000000000001E-2</v>
      </c>
      <c r="BA137" s="343">
        <v>9.3335000000000001E-2</v>
      </c>
      <c r="BB137" s="397">
        <v>8.3335000000000006E-2</v>
      </c>
      <c r="BC137" s="363">
        <v>34.782608695652165</v>
      </c>
      <c r="BD137" s="445">
        <v>35.294117647058798</v>
      </c>
      <c r="BE137" s="445">
        <v>13.33333333333335</v>
      </c>
      <c r="BF137" s="445">
        <v>15.384615384615369</v>
      </c>
      <c r="BG137" s="445">
        <v>8.3333333333333499</v>
      </c>
      <c r="BH137" s="445">
        <v>5.8807958706489565</v>
      </c>
      <c r="BI137" s="445">
        <v>9.677263269947268</v>
      </c>
      <c r="BJ137" s="445">
        <v>3.3349999999999986</v>
      </c>
      <c r="BK137" s="445">
        <v>5.2631578947368363</v>
      </c>
      <c r="BL137" s="445">
        <v>1.7838967161300618</v>
      </c>
      <c r="BM137" s="365">
        <v>11.999760004799899</v>
      </c>
      <c r="BN137" s="349">
        <v>13.187989286386921</v>
      </c>
      <c r="BO137" s="349">
        <v>11.039154749746242</v>
      </c>
    </row>
    <row r="138" spans="1:67">
      <c r="A138" s="20" t="s">
        <v>834</v>
      </c>
      <c r="B138" s="21" t="s">
        <v>835</v>
      </c>
      <c r="C138" s="20" t="s">
        <v>71</v>
      </c>
      <c r="D138" s="21" t="s">
        <v>724</v>
      </c>
      <c r="E138" s="101">
        <v>41</v>
      </c>
      <c r="F138" s="104">
        <v>36</v>
      </c>
      <c r="G138" s="39" t="s">
        <v>660</v>
      </c>
      <c r="H138" s="40" t="s">
        <v>660</v>
      </c>
      <c r="I138" s="132">
        <v>72.38</v>
      </c>
      <c r="J138" s="294">
        <f>(S138/I138)*100</f>
        <v>1.9618679193147279</v>
      </c>
      <c r="K138" s="366">
        <v>0.34499999999999997</v>
      </c>
      <c r="L138" s="366">
        <v>0.35499999999999998</v>
      </c>
      <c r="M138" s="202">
        <f>((L138/K138)-1)*100</f>
        <v>2.898550724637694</v>
      </c>
      <c r="N138" s="26">
        <v>40722</v>
      </c>
      <c r="O138" s="26">
        <v>40724</v>
      </c>
      <c r="P138" s="352">
        <v>40739</v>
      </c>
      <c r="Q138" s="26" t="s">
        <v>13</v>
      </c>
      <c r="R138" s="21"/>
      <c r="S138" s="211">
        <f>L138*4</f>
        <v>1.42</v>
      </c>
      <c r="T138" s="214">
        <f>S138/X138*100</f>
        <v>46.254071661237781</v>
      </c>
      <c r="U138" s="332">
        <f>(I138/SQRT(22.5*X138*(I138/AA138))-1)*100</f>
        <v>85.954123211066573</v>
      </c>
      <c r="V138" s="22">
        <f>I138/X138</f>
        <v>23.576547231270357</v>
      </c>
      <c r="W138" s="333">
        <v>9</v>
      </c>
      <c r="X138" s="353">
        <v>3.07</v>
      </c>
      <c r="Y138" s="131">
        <v>9.2100000000000009</v>
      </c>
      <c r="Z138" s="124">
        <v>3.44</v>
      </c>
      <c r="AA138" s="353">
        <v>3.3</v>
      </c>
      <c r="AB138" s="131">
        <v>2.67</v>
      </c>
      <c r="AC138" s="124">
        <v>3.08</v>
      </c>
      <c r="AD138" s="335">
        <f>(AC138/AB138-1)*100</f>
        <v>15.355805243445708</v>
      </c>
      <c r="AE138" s="335">
        <f>(I138/AB138)/Y138</f>
        <v>2.9433891674494825</v>
      </c>
      <c r="AF138" s="354">
        <v>5990</v>
      </c>
      <c r="AG138" s="124">
        <v>42.83</v>
      </c>
      <c r="AH138" s="124">
        <v>75.98</v>
      </c>
      <c r="AI138" s="355">
        <f>((I138-AG138)/AG138)*100</f>
        <v>68.993696007471399</v>
      </c>
      <c r="AJ138" s="356">
        <f>((I138-AH138)/AH138)*100</f>
        <v>-4.7380889707817957</v>
      </c>
      <c r="AK138" s="357">
        <f>AN138/AO138</f>
        <v>0.9688511211366535</v>
      </c>
      <c r="AL138" s="339">
        <f>((AQ138/AR138)^(1/1)-1)*100</f>
        <v>3.0303030303030276</v>
      </c>
      <c r="AM138" s="437">
        <f>((AQ138/AT138)^(1/3)-1)*100</f>
        <v>3.687489462415483</v>
      </c>
      <c r="AN138" s="437">
        <f>((AQ138/AV138)^(1/5)-1)*100</f>
        <v>3.5921415782331101</v>
      </c>
      <c r="AO138" s="335">
        <f>((AQ138/BA138)^(1/10)-1)*100</f>
        <v>3.7076300990587896</v>
      </c>
      <c r="AP138" s="358"/>
      <c r="AQ138" s="359">
        <v>1.36</v>
      </c>
      <c r="AR138" s="359">
        <v>1.32</v>
      </c>
      <c r="AS138" s="428">
        <v>1.27</v>
      </c>
      <c r="AT138" s="428">
        <v>1.22</v>
      </c>
      <c r="AU138" s="428">
        <v>1.18</v>
      </c>
      <c r="AV138" s="428">
        <v>1.1399999999999999</v>
      </c>
      <c r="AW138" s="428">
        <v>1.1000000000000001</v>
      </c>
      <c r="AX138" s="428">
        <v>1.06</v>
      </c>
      <c r="AY138" s="428">
        <v>1.0249999999999999</v>
      </c>
      <c r="AZ138" s="428">
        <v>0.98499999999999999</v>
      </c>
      <c r="BA138" s="428">
        <v>0.94499999999999995</v>
      </c>
      <c r="BB138" s="366">
        <v>0.91500000000000004</v>
      </c>
      <c r="BC138" s="363">
        <f t="shared" ref="BC138:BM138" si="27">((AQ138/AR138)-1)*100</f>
        <v>3.0303030303030276</v>
      </c>
      <c r="BD138" s="364">
        <f t="shared" si="27"/>
        <v>3.937007874015741</v>
      </c>
      <c r="BE138" s="364">
        <f t="shared" si="27"/>
        <v>4.0983606557376984</v>
      </c>
      <c r="BF138" s="364">
        <f t="shared" si="27"/>
        <v>3.3898305084745894</v>
      </c>
      <c r="BG138" s="364">
        <f t="shared" si="27"/>
        <v>3.5087719298245723</v>
      </c>
      <c r="BH138" s="364">
        <f t="shared" si="27"/>
        <v>3.6363636363636154</v>
      </c>
      <c r="BI138" s="364">
        <f t="shared" si="27"/>
        <v>3.7735849056603765</v>
      </c>
      <c r="BJ138" s="364">
        <f t="shared" si="27"/>
        <v>3.4146341463414887</v>
      </c>
      <c r="BK138" s="364">
        <f t="shared" si="27"/>
        <v>4.0609137055837463</v>
      </c>
      <c r="BL138" s="364">
        <f t="shared" si="27"/>
        <v>4.2328042328042326</v>
      </c>
      <c r="BM138" s="365">
        <f t="shared" si="27"/>
        <v>3.2786885245901454</v>
      </c>
      <c r="BN138" s="349">
        <f>AVERAGE(BC138:BM138)</f>
        <v>3.6692057408817487</v>
      </c>
      <c r="BO138" s="349">
        <f>SQRT(AVERAGE((BC138-$BN138)^2,(BD138-$BN138)^2,(BE138-$BN138)^2,(BF138-$BN138)^2,(BG138-$BN138)^2,(BH138-$BN138)^2,(BI138-$BN138)^2,(BJ138-$BN138)^2,(BK138-$BN138)^2,(BL138-$BN138)^2,(BM138-$BN138)^2))</f>
        <v>0.36534423640254088</v>
      </c>
    </row>
    <row r="139" spans="1:67">
      <c r="A139" s="20" t="s">
        <v>134</v>
      </c>
      <c r="B139" s="21" t="s">
        <v>135</v>
      </c>
      <c r="C139" s="20" t="s">
        <v>71</v>
      </c>
      <c r="D139" s="21" t="s">
        <v>216</v>
      </c>
      <c r="E139" s="101">
        <v>13</v>
      </c>
      <c r="F139" s="104">
        <v>196</v>
      </c>
      <c r="G139" s="39" t="s">
        <v>660</v>
      </c>
      <c r="H139" s="40" t="s">
        <v>796</v>
      </c>
      <c r="I139" s="156">
        <v>34</v>
      </c>
      <c r="J139" s="214">
        <v>3.2352941176470593</v>
      </c>
      <c r="K139" s="385">
        <v>0.25624999999999998</v>
      </c>
      <c r="L139" s="351">
        <v>0.27500000000000002</v>
      </c>
      <c r="M139" s="22">
        <v>7.317073170731736</v>
      </c>
      <c r="N139" s="26">
        <v>40599</v>
      </c>
      <c r="O139" s="26">
        <v>40603</v>
      </c>
      <c r="P139" s="352">
        <v>40633</v>
      </c>
      <c r="Q139" s="26" t="s">
        <v>10</v>
      </c>
      <c r="R139" s="21"/>
      <c r="S139" s="211">
        <v>1.1000000000000001</v>
      </c>
      <c r="T139" s="214">
        <v>47.008547008547005</v>
      </c>
      <c r="U139" s="332">
        <v>0.690870847285874</v>
      </c>
      <c r="V139" s="22">
        <v>14.52991452991453</v>
      </c>
      <c r="W139" s="333">
        <v>12</v>
      </c>
      <c r="X139" s="353">
        <v>2.34</v>
      </c>
      <c r="Y139" s="131">
        <v>1.91</v>
      </c>
      <c r="Z139" s="353">
        <v>1.27</v>
      </c>
      <c r="AA139" s="353">
        <v>1.57</v>
      </c>
      <c r="AB139" s="131">
        <v>2.3199999999999998</v>
      </c>
      <c r="AC139" s="353">
        <v>2.4300000000000002</v>
      </c>
      <c r="AD139" s="335">
        <v>4.7413793103448407</v>
      </c>
      <c r="AE139" s="335">
        <v>7.6728651381115727</v>
      </c>
      <c r="AF139" s="354">
        <v>6010</v>
      </c>
      <c r="AG139" s="353">
        <v>27.73</v>
      </c>
      <c r="AH139" s="353">
        <v>36.47</v>
      </c>
      <c r="AI139" s="355">
        <v>22.610890732059143</v>
      </c>
      <c r="AJ139" s="356">
        <v>-6.7726898820948698</v>
      </c>
      <c r="AK139" s="357">
        <v>0.88312877162298897</v>
      </c>
      <c r="AL139" s="339">
        <v>7.8947368421052637</v>
      </c>
      <c r="AM139" s="438">
        <v>9.76757107604125</v>
      </c>
      <c r="AN139" s="438">
        <v>8.7136353136348266</v>
      </c>
      <c r="AO139" s="335">
        <v>9.8667777493209208</v>
      </c>
      <c r="AP139" s="358"/>
      <c r="AQ139" s="411">
        <v>1.0249999999999999</v>
      </c>
      <c r="AR139" s="359">
        <v>0.95</v>
      </c>
      <c r="AS139" s="428">
        <v>0.82499999999999996</v>
      </c>
      <c r="AT139" s="428">
        <v>0.77500000000000002</v>
      </c>
      <c r="AU139" s="428">
        <v>0.72499999999999998</v>
      </c>
      <c r="AV139" s="428">
        <v>0.67500000000000004</v>
      </c>
      <c r="AW139" s="428">
        <v>0.625</v>
      </c>
      <c r="AX139" s="428">
        <v>0.57499999999999996</v>
      </c>
      <c r="AY139" s="428">
        <v>0.52500000000000002</v>
      </c>
      <c r="AZ139" s="428">
        <v>0.45</v>
      </c>
      <c r="BA139" s="444">
        <v>0.4</v>
      </c>
      <c r="BB139" s="366">
        <v>0.1</v>
      </c>
      <c r="BC139" s="363">
        <v>7.8947368421052637</v>
      </c>
      <c r="BD139" s="445">
        <v>15.151515151515159</v>
      </c>
      <c r="BE139" s="445">
        <v>6.4516129032257998</v>
      </c>
      <c r="BF139" s="445">
        <v>6.8965517241379448</v>
      </c>
      <c r="BG139" s="445">
        <v>7.4074074074073959</v>
      </c>
      <c r="BH139" s="445">
        <v>8.0000000000000071</v>
      </c>
      <c r="BI139" s="445">
        <v>8.6956521739130608</v>
      </c>
      <c r="BJ139" s="445">
        <v>9.5238095238095095</v>
      </c>
      <c r="BK139" s="445">
        <v>16.666666666666671</v>
      </c>
      <c r="BL139" s="445">
        <v>12.5</v>
      </c>
      <c r="BM139" s="365">
        <v>300</v>
      </c>
      <c r="BN139" s="349">
        <v>36.289813853889157</v>
      </c>
      <c r="BO139" s="349">
        <v>83.45594336247818</v>
      </c>
    </row>
    <row r="140" spans="1:67">
      <c r="A140" s="20" t="s">
        <v>630</v>
      </c>
      <c r="B140" s="21" t="s">
        <v>631</v>
      </c>
      <c r="C140" s="20" t="s">
        <v>100</v>
      </c>
      <c r="D140" s="21" t="s">
        <v>218</v>
      </c>
      <c r="E140" s="101">
        <v>17</v>
      </c>
      <c r="F140" s="104">
        <v>154</v>
      </c>
      <c r="G140" s="39" t="s">
        <v>660</v>
      </c>
      <c r="H140" s="40" t="s">
        <v>660</v>
      </c>
      <c r="I140" s="132">
        <v>66.58</v>
      </c>
      <c r="J140" s="294">
        <v>0.99128867527786102</v>
      </c>
      <c r="K140" s="351">
        <v>0.14000000000000001</v>
      </c>
      <c r="L140" s="351">
        <v>0.16500000000000001</v>
      </c>
      <c r="M140" s="22">
        <v>17.857142857142858</v>
      </c>
      <c r="N140" s="26">
        <v>40613</v>
      </c>
      <c r="O140" s="26">
        <v>40617</v>
      </c>
      <c r="P140" s="352">
        <v>40634</v>
      </c>
      <c r="Q140" s="26" t="s">
        <v>245</v>
      </c>
      <c r="R140" s="21"/>
      <c r="S140" s="211">
        <v>0.66</v>
      </c>
      <c r="T140" s="214">
        <v>15.277777777777779</v>
      </c>
      <c r="U140" s="332">
        <v>56.595860017069398</v>
      </c>
      <c r="V140" s="22">
        <v>15.412037037037043</v>
      </c>
      <c r="W140" s="333">
        <v>12</v>
      </c>
      <c r="X140" s="353">
        <v>4.32</v>
      </c>
      <c r="Y140" s="131">
        <v>1.1299999999999999</v>
      </c>
      <c r="Z140" s="353">
        <v>2.35</v>
      </c>
      <c r="AA140" s="353">
        <v>3.58</v>
      </c>
      <c r="AB140" s="131">
        <v>4.68</v>
      </c>
      <c r="AC140" s="353">
        <v>5.29</v>
      </c>
      <c r="AD140" s="335">
        <v>13.034188034188031</v>
      </c>
      <c r="AE140" s="335">
        <v>12.589819226987371</v>
      </c>
      <c r="AF140" s="354">
        <v>6110</v>
      </c>
      <c r="AG140" s="353">
        <v>38.75</v>
      </c>
      <c r="AH140" s="353">
        <v>71.790000000000006</v>
      </c>
      <c r="AI140" s="355">
        <v>71.819354838709657</v>
      </c>
      <c r="AJ140" s="356">
        <v>-7.2572781724474265</v>
      </c>
      <c r="AK140" s="357">
        <v>1.3490691993041488</v>
      </c>
      <c r="AL140" s="339">
        <v>12.000000000000011</v>
      </c>
      <c r="AM140" s="438">
        <v>10.06424162982089</v>
      </c>
      <c r="AN140" s="438">
        <v>12.555122929482692</v>
      </c>
      <c r="AO140" s="335">
        <v>9.3065077284090592</v>
      </c>
      <c r="AP140" s="358"/>
      <c r="AQ140" s="359">
        <v>0.56000000000000005</v>
      </c>
      <c r="AR140" s="359">
        <v>0.5</v>
      </c>
      <c r="AS140" s="428">
        <v>0.48</v>
      </c>
      <c r="AT140" s="428">
        <v>0.42</v>
      </c>
      <c r="AU140" s="428">
        <v>0.34499999999999997</v>
      </c>
      <c r="AV140" s="428">
        <v>0.31</v>
      </c>
      <c r="AW140" s="428">
        <v>0.29249999999999998</v>
      </c>
      <c r="AX140" s="428">
        <v>0.28249999999999997</v>
      </c>
      <c r="AY140" s="428">
        <v>0.27</v>
      </c>
      <c r="AZ140" s="444">
        <v>0.26</v>
      </c>
      <c r="BA140" s="428">
        <v>0.23</v>
      </c>
      <c r="BB140" s="362">
        <v>0.2</v>
      </c>
      <c r="BC140" s="363">
        <v>12.000000000000011</v>
      </c>
      <c r="BD140" s="445">
        <v>4.1666666666666741</v>
      </c>
      <c r="BE140" s="445">
        <v>14.285714285714281</v>
      </c>
      <c r="BF140" s="445">
        <v>21.73913043478262</v>
      </c>
      <c r="BG140" s="445">
        <v>11.290322580645148</v>
      </c>
      <c r="BH140" s="445">
        <v>5.9829059829059839</v>
      </c>
      <c r="BI140" s="445">
        <v>3.539823008849563</v>
      </c>
      <c r="BJ140" s="445">
        <v>4.6296296296296058</v>
      </c>
      <c r="BK140" s="445">
        <v>3.8461538461538547</v>
      </c>
      <c r="BL140" s="445">
        <v>13.043478260869559</v>
      </c>
      <c r="BM140" s="365">
        <v>14.999999999999993</v>
      </c>
      <c r="BN140" s="349">
        <v>9.9567113360197528</v>
      </c>
      <c r="BO140" s="349">
        <v>5.6784362353996807</v>
      </c>
    </row>
    <row r="141" spans="1:67">
      <c r="A141" s="88" t="s">
        <v>401</v>
      </c>
      <c r="B141" s="31" t="s">
        <v>751</v>
      </c>
      <c r="C141" s="20" t="s">
        <v>3</v>
      </c>
      <c r="D141" s="162" t="s">
        <v>720</v>
      </c>
      <c r="E141" s="102">
        <v>10</v>
      </c>
      <c r="F141" s="104">
        <v>238</v>
      </c>
      <c r="G141" s="41" t="s">
        <v>717</v>
      </c>
      <c r="H141" s="43" t="s">
        <v>717</v>
      </c>
      <c r="I141" s="157">
        <v>33.75</v>
      </c>
      <c r="J141" s="214">
        <v>4.1007407407407399</v>
      </c>
      <c r="K141" s="367">
        <v>0.34499999999999997</v>
      </c>
      <c r="L141" s="398">
        <v>0.34599999999999997</v>
      </c>
      <c r="M141" s="403">
        <v>0.28985507246377401</v>
      </c>
      <c r="N141" s="45">
        <v>40680</v>
      </c>
      <c r="O141" s="45">
        <v>40682</v>
      </c>
      <c r="P141" s="44">
        <v>40696</v>
      </c>
      <c r="Q141" s="45" t="s">
        <v>381</v>
      </c>
      <c r="R141" s="162" t="s">
        <v>137</v>
      </c>
      <c r="S141" s="171">
        <v>1.3839999999999999</v>
      </c>
      <c r="T141" s="214">
        <v>64.3720930232558</v>
      </c>
      <c r="U141" s="332">
        <v>57.154937620822636</v>
      </c>
      <c r="V141" s="32">
        <v>15.697674418604651</v>
      </c>
      <c r="W141" s="369">
        <v>3</v>
      </c>
      <c r="X141" s="125">
        <v>2.15</v>
      </c>
      <c r="Y141" s="133">
        <v>1.59</v>
      </c>
      <c r="Z141" s="125">
        <v>4.34</v>
      </c>
      <c r="AA141" s="125">
        <v>3.54</v>
      </c>
      <c r="AB141" s="133">
        <v>2.11</v>
      </c>
      <c r="AC141" s="125">
        <v>2.29</v>
      </c>
      <c r="AD141" s="370">
        <v>8.5308056872037916</v>
      </c>
      <c r="AE141" s="335">
        <v>10.0599123669856</v>
      </c>
      <c r="AF141" s="371">
        <v>6430</v>
      </c>
      <c r="AG141" s="125">
        <v>27.46</v>
      </c>
      <c r="AH141" s="125">
        <v>41.5</v>
      </c>
      <c r="AI141" s="372">
        <v>22.9060451565914</v>
      </c>
      <c r="AJ141" s="373">
        <v>-18.674698795180724</v>
      </c>
      <c r="AK141" s="374" t="s">
        <v>664</v>
      </c>
      <c r="AL141" s="339">
        <v>0.95799557848195205</v>
      </c>
      <c r="AM141" s="438">
        <v>6.008553594378685</v>
      </c>
      <c r="AN141" s="438">
        <v>24.940031376714447</v>
      </c>
      <c r="AO141" s="335" t="s">
        <v>664</v>
      </c>
      <c r="AP141" s="375" t="s">
        <v>817</v>
      </c>
      <c r="AQ141" s="376">
        <v>1.37</v>
      </c>
      <c r="AR141" s="376">
        <v>1.357</v>
      </c>
      <c r="AS141" s="378">
        <v>1.327</v>
      </c>
      <c r="AT141" s="378">
        <v>1.1499999999999999</v>
      </c>
      <c r="AU141" s="378">
        <v>0.89</v>
      </c>
      <c r="AV141" s="378">
        <v>0.45</v>
      </c>
      <c r="AW141" s="378">
        <v>0.17299999999999999</v>
      </c>
      <c r="AX141" s="378">
        <v>9.8000000000000004E-2</v>
      </c>
      <c r="AY141" s="378">
        <v>0.02</v>
      </c>
      <c r="AZ141" s="377">
        <v>0</v>
      </c>
      <c r="BA141" s="377">
        <v>0</v>
      </c>
      <c r="BB141" s="379">
        <v>0</v>
      </c>
      <c r="BC141" s="363">
        <v>0.95799557848195205</v>
      </c>
      <c r="BD141" s="364">
        <v>2.260738507912575</v>
      </c>
      <c r="BE141" s="364">
        <v>15.39130434782612</v>
      </c>
      <c r="BF141" s="364">
        <v>29.2134831460674</v>
      </c>
      <c r="BG141" s="364">
        <v>97.777777777777771</v>
      </c>
      <c r="BH141" s="364">
        <v>160.11560693641619</v>
      </c>
      <c r="BI141" s="364">
        <v>76.530612244897966</v>
      </c>
      <c r="BJ141" s="364">
        <v>390.00000000000011</v>
      </c>
      <c r="BK141" s="364">
        <v>0</v>
      </c>
      <c r="BL141" s="364">
        <v>0</v>
      </c>
      <c r="BM141" s="365">
        <v>0</v>
      </c>
      <c r="BN141" s="349">
        <v>70.20431986721637</v>
      </c>
      <c r="BO141" s="349">
        <v>112.82958701081269</v>
      </c>
    </row>
    <row r="142" spans="1:67">
      <c r="A142" s="20" t="s">
        <v>470</v>
      </c>
      <c r="B142" s="21" t="s">
        <v>471</v>
      </c>
      <c r="C142" s="20" t="s">
        <v>99</v>
      </c>
      <c r="D142" s="21" t="s">
        <v>220</v>
      </c>
      <c r="E142" s="101">
        <v>25</v>
      </c>
      <c r="F142" s="104">
        <v>97</v>
      </c>
      <c r="G142" s="39" t="s">
        <v>660</v>
      </c>
      <c r="H142" s="40" t="s">
        <v>660</v>
      </c>
      <c r="I142" s="132">
        <v>48.65</v>
      </c>
      <c r="J142" s="213">
        <f>(S142/I142)*100</f>
        <v>2.3021582733812953</v>
      </c>
      <c r="K142" s="82">
        <v>0.26</v>
      </c>
      <c r="L142" s="82">
        <v>0.28000000000000003</v>
      </c>
      <c r="M142" s="83">
        <f>((L142/K142)-1)*100</f>
        <v>7.6923076923077094</v>
      </c>
      <c r="N142" s="81">
        <v>40541</v>
      </c>
      <c r="O142" s="81">
        <v>40543</v>
      </c>
      <c r="P142" s="432">
        <v>40557</v>
      </c>
      <c r="Q142" s="81" t="s">
        <v>447</v>
      </c>
      <c r="R142" s="21" t="s">
        <v>359</v>
      </c>
      <c r="S142" s="211">
        <f>L142*4</f>
        <v>1.1200000000000001</v>
      </c>
      <c r="T142" s="213">
        <f>S142/X142*100</f>
        <v>39.024390243902438</v>
      </c>
      <c r="U142" s="380">
        <f>(I142/SQRT(22.5*X142*(I142/AA142))-1)*100</f>
        <v>73.161265438430178</v>
      </c>
      <c r="V142" s="22">
        <f>I142/X142</f>
        <v>16.95121951219512</v>
      </c>
      <c r="W142" s="333">
        <v>11</v>
      </c>
      <c r="X142" s="436">
        <v>2.87</v>
      </c>
      <c r="Y142" s="153">
        <v>1.96</v>
      </c>
      <c r="Z142" s="152">
        <v>1.89</v>
      </c>
      <c r="AA142" s="436">
        <v>3.98</v>
      </c>
      <c r="AB142" s="153">
        <v>2.78</v>
      </c>
      <c r="AC142" s="152">
        <v>3.12</v>
      </c>
      <c r="AD142" s="335">
        <f>(AC142/AB142-1)*100</f>
        <v>12.230215827338142</v>
      </c>
      <c r="AE142" s="381">
        <f>(I142/AB142)/Y142</f>
        <v>8.9285714285714288</v>
      </c>
      <c r="AF142" s="272">
        <v>6440</v>
      </c>
      <c r="AG142" s="152">
        <v>38.54</v>
      </c>
      <c r="AH142" s="152">
        <v>51.26</v>
      </c>
      <c r="AI142" s="355">
        <f>((I142-AG142)/AG142)*100</f>
        <v>26.232485729112611</v>
      </c>
      <c r="AJ142" s="356">
        <f>((I142-AH142)/AH142)*100</f>
        <v>-5.0916894264533736</v>
      </c>
      <c r="AK142" s="357">
        <f>AN142/AO142</f>
        <v>0.96270009051953254</v>
      </c>
      <c r="AL142" s="382">
        <f>((AQ142/AR142)^(1/1)-1)*100</f>
        <v>8.3333333333333481</v>
      </c>
      <c r="AM142" s="383">
        <f>((AQ142/AT142)^(1/3)-1)*100</f>
        <v>9.1392883061105934</v>
      </c>
      <c r="AN142" s="383">
        <f>((AQ142/AV142)^(1/5)-1)*100</f>
        <v>10.197228772148016</v>
      </c>
      <c r="AO142" s="334">
        <f>((AQ142/BA142)^(1/10)-1)*100</f>
        <v>10.592321401616323</v>
      </c>
      <c r="AP142" s="358"/>
      <c r="AQ142" s="359">
        <v>1.04</v>
      </c>
      <c r="AR142" s="359">
        <v>0.96</v>
      </c>
      <c r="AS142" s="427">
        <v>0.88</v>
      </c>
      <c r="AT142" s="427">
        <v>0.8</v>
      </c>
      <c r="AU142" s="427">
        <v>0.72</v>
      </c>
      <c r="AV142" s="427">
        <v>0.64</v>
      </c>
      <c r="AW142" s="427">
        <v>0.56000000000000005</v>
      </c>
      <c r="AX142" s="427">
        <v>0.46</v>
      </c>
      <c r="AY142" s="427">
        <v>0.42</v>
      </c>
      <c r="AZ142" s="427">
        <v>0.4</v>
      </c>
      <c r="BA142" s="427">
        <v>0.38</v>
      </c>
      <c r="BB142" s="366">
        <v>0.34</v>
      </c>
      <c r="BC142" s="346">
        <f t="shared" ref="BC142:BM143" si="28">((AQ142/AR142)-1)*100</f>
        <v>8.3333333333333481</v>
      </c>
      <c r="BD142" s="347">
        <f t="shared" si="28"/>
        <v>9.0909090909090828</v>
      </c>
      <c r="BE142" s="347">
        <f t="shared" si="28"/>
        <v>9.9999999999999858</v>
      </c>
      <c r="BF142" s="347">
        <f t="shared" si="28"/>
        <v>11.111111111111116</v>
      </c>
      <c r="BG142" s="347">
        <f t="shared" si="28"/>
        <v>12.5</v>
      </c>
      <c r="BH142" s="347">
        <f t="shared" si="28"/>
        <v>14.285714285714279</v>
      </c>
      <c r="BI142" s="347">
        <f t="shared" si="28"/>
        <v>21.739130434782616</v>
      </c>
      <c r="BJ142" s="347">
        <f t="shared" si="28"/>
        <v>9.5238095238095344</v>
      </c>
      <c r="BK142" s="347">
        <f t="shared" si="28"/>
        <v>4.9999999999999822</v>
      </c>
      <c r="BL142" s="347">
        <f t="shared" si="28"/>
        <v>5.2631578947368363</v>
      </c>
      <c r="BM142" s="348">
        <f t="shared" si="28"/>
        <v>11.764705882352944</v>
      </c>
      <c r="BN142" s="350">
        <f>AVERAGE(BC142:BM142)</f>
        <v>10.782897414249975</v>
      </c>
      <c r="BO142" s="350">
        <f>SQRT(AVERAGE((BC142-$BN142)^2,(BD142-$BN142)^2,(BE142-$BN142)^2,(BF142-$BN142)^2,(BG142-$BN142)^2,(BH142-$BN142)^2,(BI142-$BN142)^2,(BJ142-$BN142)^2,(BK142-$BN142)^2,(BL142-$BN142)^2,(BM142-$BN142)^2))</f>
        <v>4.3828148659488697</v>
      </c>
    </row>
    <row r="143" spans="1:67">
      <c r="A143" s="20" t="s">
        <v>407</v>
      </c>
      <c r="B143" s="21" t="s">
        <v>408</v>
      </c>
      <c r="C143" s="20" t="s">
        <v>1</v>
      </c>
      <c r="D143" s="21" t="s">
        <v>106</v>
      </c>
      <c r="E143" s="101">
        <v>35</v>
      </c>
      <c r="F143" s="104">
        <v>68</v>
      </c>
      <c r="G143" s="59" t="s">
        <v>717</v>
      </c>
      <c r="H143" s="51" t="s">
        <v>717</v>
      </c>
      <c r="I143" s="132">
        <v>53.11</v>
      </c>
      <c r="J143" s="294">
        <f>(S143/I143)*100</f>
        <v>1.3556768970062134</v>
      </c>
      <c r="K143" s="366">
        <v>0.155</v>
      </c>
      <c r="L143" s="366">
        <v>0.18</v>
      </c>
      <c r="M143" s="202">
        <f>((L143/K143)-1)*100</f>
        <v>16.129032258064502</v>
      </c>
      <c r="N143" s="26">
        <v>40613</v>
      </c>
      <c r="O143" s="26">
        <v>40617</v>
      </c>
      <c r="P143" s="352">
        <v>40648</v>
      </c>
      <c r="Q143" s="26" t="s">
        <v>13</v>
      </c>
      <c r="R143" s="178" t="s">
        <v>501</v>
      </c>
      <c r="S143" s="211">
        <f>L143*4</f>
        <v>0.72</v>
      </c>
      <c r="T143" s="214">
        <f>S143/X143*100</f>
        <v>24</v>
      </c>
      <c r="U143" s="332">
        <f>(I143/SQRT(22.5*X143*(I143/AA143))-1)*100</f>
        <v>107.26815695829615</v>
      </c>
      <c r="V143" s="22">
        <f>I143/X143</f>
        <v>17.703333333333333</v>
      </c>
      <c r="W143" s="333">
        <v>8</v>
      </c>
      <c r="X143" s="353">
        <v>3</v>
      </c>
      <c r="Y143" s="131">
        <v>1.1599999999999999</v>
      </c>
      <c r="Z143" s="353">
        <v>0.77</v>
      </c>
      <c r="AA143" s="353">
        <v>5.46</v>
      </c>
      <c r="AB143" s="131">
        <v>3.09</v>
      </c>
      <c r="AC143" s="124">
        <v>3.57</v>
      </c>
      <c r="AD143" s="335">
        <f>(AC143/AB143-1)*100</f>
        <v>15.533980582524265</v>
      </c>
      <c r="AE143" s="386">
        <f>(I143/AB143)/Y143</f>
        <v>14.816984711527734</v>
      </c>
      <c r="AF143" s="354">
        <v>6460</v>
      </c>
      <c r="AG143" s="353">
        <v>40.58</v>
      </c>
      <c r="AH143" s="353">
        <v>56.92</v>
      </c>
      <c r="AI143" s="355">
        <f>((I143-AG143)/AG143)*100</f>
        <v>30.877279448003947</v>
      </c>
      <c r="AJ143" s="356">
        <f>((I143-AH143)/AH143)*100</f>
        <v>-6.6936050597329624</v>
      </c>
      <c r="AK143" s="357">
        <f>AN143/AO143</f>
        <v>0.93924237203613237</v>
      </c>
      <c r="AL143" s="339">
        <f>((AQ143/AR143)^(1/1)-1)*100</f>
        <v>13.207547169811317</v>
      </c>
      <c r="AM143" s="438">
        <f>((AQ143/AT143)^(1/3)-1)*100</f>
        <v>10.064241629820891</v>
      </c>
      <c r="AN143" s="438">
        <f>((AQ143/AV143)^(1/5)-1)*100</f>
        <v>10.151370567009611</v>
      </c>
      <c r="AO143" s="335">
        <f>((AQ143/BA143)^(1/10)-1)*100</f>
        <v>10.80804153352133</v>
      </c>
      <c r="AP143" s="358"/>
      <c r="AQ143" s="359">
        <v>0.6</v>
      </c>
      <c r="AR143" s="359">
        <v>0.53</v>
      </c>
      <c r="AS143" s="427">
        <v>0.49</v>
      </c>
      <c r="AT143" s="427">
        <v>0.45</v>
      </c>
      <c r="AU143" s="427">
        <v>0.41</v>
      </c>
      <c r="AV143" s="427">
        <v>0.37</v>
      </c>
      <c r="AW143" s="427">
        <v>0.33</v>
      </c>
      <c r="AX143" s="427">
        <v>0.28999999999999998</v>
      </c>
      <c r="AY143" s="427">
        <v>0.255</v>
      </c>
      <c r="AZ143" s="427">
        <v>0.23499999999999999</v>
      </c>
      <c r="BA143" s="427">
        <v>0.215</v>
      </c>
      <c r="BB143" s="366">
        <v>0.19500000000000001</v>
      </c>
      <c r="BC143" s="363">
        <f t="shared" si="28"/>
        <v>13.207547169811317</v>
      </c>
      <c r="BD143" s="364">
        <f t="shared" si="28"/>
        <v>8.163265306122458</v>
      </c>
      <c r="BE143" s="364">
        <f t="shared" si="28"/>
        <v>8.8888888888888786</v>
      </c>
      <c r="BF143" s="364">
        <f t="shared" si="28"/>
        <v>9.7560975609756184</v>
      </c>
      <c r="BG143" s="364">
        <f t="shared" si="28"/>
        <v>10.810810810810811</v>
      </c>
      <c r="BH143" s="364">
        <f t="shared" si="28"/>
        <v>12.12121212121211</v>
      </c>
      <c r="BI143" s="364">
        <f t="shared" si="28"/>
        <v>13.793103448275868</v>
      </c>
      <c r="BJ143" s="364">
        <f t="shared" si="28"/>
        <v>13.725490196078427</v>
      </c>
      <c r="BK143" s="364">
        <f t="shared" si="28"/>
        <v>8.5106382978723527</v>
      </c>
      <c r="BL143" s="364">
        <f t="shared" si="28"/>
        <v>9.302325581395344</v>
      </c>
      <c r="BM143" s="365">
        <f t="shared" si="28"/>
        <v>10.256410256410241</v>
      </c>
      <c r="BN143" s="349">
        <f>AVERAGE(BC143:BM143)</f>
        <v>10.775980876168495</v>
      </c>
      <c r="BO143" s="349">
        <f>SQRT(AVERAGE((BC143-$BN143)^2,(BD143-$BN143)^2,(BE143-$BN143)^2,(BF143-$BN143)^2,(BG143-$BN143)^2,(BH143-$BN143)^2,(BI143-$BN143)^2,(BJ143-$BN143)^2,(BK143-$BN143)^2,(BL143-$BN143)^2,(BM143-$BN143)^2))</f>
        <v>2.011940719791784</v>
      </c>
    </row>
    <row r="144" spans="1:67">
      <c r="A144" s="20" t="s">
        <v>330</v>
      </c>
      <c r="B144" s="21" t="s">
        <v>331</v>
      </c>
      <c r="C144" s="20" t="s">
        <v>3</v>
      </c>
      <c r="D144" s="94" t="s">
        <v>720</v>
      </c>
      <c r="E144" s="101">
        <v>19</v>
      </c>
      <c r="F144" s="104">
        <v>124</v>
      </c>
      <c r="G144" s="39" t="s">
        <v>717</v>
      </c>
      <c r="H144" s="40" t="s">
        <v>717</v>
      </c>
      <c r="I144" s="132">
        <v>29.3</v>
      </c>
      <c r="J144" s="214">
        <v>3.2764505119453924</v>
      </c>
      <c r="K144" s="351">
        <v>0.23</v>
      </c>
      <c r="L144" s="351">
        <v>0.24</v>
      </c>
      <c r="M144" s="22">
        <v>4.347826086956518</v>
      </c>
      <c r="N144" s="26">
        <v>40590</v>
      </c>
      <c r="O144" s="26">
        <v>40592</v>
      </c>
      <c r="P144" s="352">
        <v>40604</v>
      </c>
      <c r="Q144" s="26" t="s">
        <v>381</v>
      </c>
      <c r="R144" s="21"/>
      <c r="S144" s="211">
        <v>0.96</v>
      </c>
      <c r="T144" s="214">
        <v>40.677966101694913</v>
      </c>
      <c r="U144" s="332">
        <v>206.8146290066768</v>
      </c>
      <c r="V144" s="22">
        <v>12.415254237288144</v>
      </c>
      <c r="W144" s="333">
        <v>6</v>
      </c>
      <c r="X144" s="353">
        <v>2.36</v>
      </c>
      <c r="Y144" s="131">
        <v>1.43</v>
      </c>
      <c r="Z144" s="124">
        <v>4.5199999999999996</v>
      </c>
      <c r="AA144" s="353">
        <v>17.059999999999999</v>
      </c>
      <c r="AB144" s="131">
        <v>2.1800000000000002</v>
      </c>
      <c r="AC144" s="124">
        <v>2.42</v>
      </c>
      <c r="AD144" s="335">
        <v>11.00917431192658</v>
      </c>
      <c r="AE144" s="386">
        <v>9.3988580227112326</v>
      </c>
      <c r="AF144" s="354">
        <v>6670</v>
      </c>
      <c r="AG144" s="124">
        <v>28.45</v>
      </c>
      <c r="AH144" s="124">
        <v>36.14</v>
      </c>
      <c r="AI144" s="355">
        <v>2.9876977152899875</v>
      </c>
      <c r="AJ144" s="356">
        <v>-18.926397343663524</v>
      </c>
      <c r="AK144" s="357">
        <v>0.76600922748955602</v>
      </c>
      <c r="AL144" s="339">
        <v>4.5454545454545405</v>
      </c>
      <c r="AM144" s="437">
        <v>8.5138345254405454</v>
      </c>
      <c r="AN144" s="437">
        <v>18.126018804310839</v>
      </c>
      <c r="AO144" s="335">
        <v>23.662924875872957</v>
      </c>
      <c r="AP144" s="358"/>
      <c r="AQ144" s="359">
        <v>0.92</v>
      </c>
      <c r="AR144" s="359">
        <v>0.88</v>
      </c>
      <c r="AS144" s="428">
        <v>0.84</v>
      </c>
      <c r="AT144" s="428">
        <v>0.72</v>
      </c>
      <c r="AU144" s="428">
        <v>0.6</v>
      </c>
      <c r="AV144" s="428">
        <v>0.4</v>
      </c>
      <c r="AW144" s="428">
        <v>0.32</v>
      </c>
      <c r="AX144" s="428">
        <v>0.23</v>
      </c>
      <c r="AY144" s="428">
        <v>0.19</v>
      </c>
      <c r="AZ144" s="428">
        <v>0.15</v>
      </c>
      <c r="BA144" s="428">
        <v>0.11</v>
      </c>
      <c r="BB144" s="366">
        <v>7.7499999999999999E-2</v>
      </c>
      <c r="BC144" s="363">
        <v>4.5454545454545405</v>
      </c>
      <c r="BD144" s="364">
        <v>4.7619047619047672</v>
      </c>
      <c r="BE144" s="364">
        <v>16.666666666666671</v>
      </c>
      <c r="BF144" s="364">
        <v>2</v>
      </c>
      <c r="BG144" s="364">
        <v>49.999999999999979</v>
      </c>
      <c r="BH144" s="364">
        <v>25</v>
      </c>
      <c r="BI144" s="364">
        <v>39.130434782608688</v>
      </c>
      <c r="BJ144" s="364">
        <v>21.052631578947363</v>
      </c>
      <c r="BK144" s="364">
        <v>26.666666666666682</v>
      </c>
      <c r="BL144" s="364">
        <v>36.363636363636338</v>
      </c>
      <c r="BM144" s="365">
        <v>41.935483870967751</v>
      </c>
      <c r="BN144" s="349">
        <v>26.011170839713888</v>
      </c>
      <c r="BO144" s="349">
        <v>14.045826845943131</v>
      </c>
    </row>
    <row r="145" spans="1:67">
      <c r="A145" s="76" t="s">
        <v>624</v>
      </c>
      <c r="B145" s="21" t="s">
        <v>623</v>
      </c>
      <c r="C145" s="21" t="s">
        <v>3</v>
      </c>
      <c r="D145" s="94" t="s">
        <v>720</v>
      </c>
      <c r="E145" s="101">
        <v>10</v>
      </c>
      <c r="F145" s="104">
        <v>246</v>
      </c>
      <c r="G145" s="39" t="s">
        <v>717</v>
      </c>
      <c r="H145" s="40" t="s">
        <v>717</v>
      </c>
      <c r="I145" s="156">
        <v>22.96</v>
      </c>
      <c r="J145" s="214">
        <v>3.8327526132404173</v>
      </c>
      <c r="K145" s="366">
        <v>0.21</v>
      </c>
      <c r="L145" s="366">
        <v>0.22</v>
      </c>
      <c r="M145" s="22">
        <v>4.7619047619047672</v>
      </c>
      <c r="N145" s="26">
        <v>40774</v>
      </c>
      <c r="O145" s="26">
        <v>40778</v>
      </c>
      <c r="P145" s="352">
        <v>40792</v>
      </c>
      <c r="Q145" s="26" t="s">
        <v>772</v>
      </c>
      <c r="R145" s="21"/>
      <c r="S145" s="211">
        <v>0.88</v>
      </c>
      <c r="T145" s="214">
        <v>63.309352517985623</v>
      </c>
      <c r="U145" s="332">
        <v>41.049622485129127</v>
      </c>
      <c r="V145" s="22">
        <v>16.517985611510795</v>
      </c>
      <c r="W145" s="333">
        <v>6</v>
      </c>
      <c r="X145" s="353">
        <v>1.39</v>
      </c>
      <c r="Y145" s="131">
        <v>0.87</v>
      </c>
      <c r="Z145" s="353">
        <v>2.77</v>
      </c>
      <c r="AA145" s="353">
        <v>2.71</v>
      </c>
      <c r="AB145" s="131">
        <v>1.79</v>
      </c>
      <c r="AC145" s="353">
        <v>2.0099999999999998</v>
      </c>
      <c r="AD145" s="335">
        <v>12.290502793296069</v>
      </c>
      <c r="AE145" s="386">
        <v>14.743466255698971</v>
      </c>
      <c r="AF145" s="354">
        <v>6780</v>
      </c>
      <c r="AG145" s="353">
        <v>15.67</v>
      </c>
      <c r="AH145" s="353">
        <v>28.44</v>
      </c>
      <c r="AI145" s="355">
        <v>46.522016592214428</v>
      </c>
      <c r="AJ145" s="356">
        <v>-19.268635724331922</v>
      </c>
      <c r="AK145" s="357" t="s">
        <v>664</v>
      </c>
      <c r="AL145" s="339">
        <v>2.4999999999999907</v>
      </c>
      <c r="AM145" s="438">
        <v>6.0507432593240198</v>
      </c>
      <c r="AN145" s="438">
        <v>14.047293799473028</v>
      </c>
      <c r="AO145" s="335" t="s">
        <v>664</v>
      </c>
      <c r="AP145" s="358"/>
      <c r="AQ145" s="359">
        <v>0.82</v>
      </c>
      <c r="AR145" s="384">
        <v>0.8</v>
      </c>
      <c r="AS145" s="428">
        <v>0.77500000000000002</v>
      </c>
      <c r="AT145" s="428">
        <v>0.6875</v>
      </c>
      <c r="AU145" s="428">
        <v>0.5625</v>
      </c>
      <c r="AV145" s="428">
        <v>0.42499999999999999</v>
      </c>
      <c r="AW145" s="428">
        <v>0.34</v>
      </c>
      <c r="AX145" s="428">
        <v>0.22</v>
      </c>
      <c r="AY145" s="428">
        <v>0.02</v>
      </c>
      <c r="AZ145" s="444">
        <v>0</v>
      </c>
      <c r="BA145" s="444">
        <v>0</v>
      </c>
      <c r="BB145" s="362">
        <v>0</v>
      </c>
      <c r="BC145" s="363">
        <v>2.4999999999999907</v>
      </c>
      <c r="BD145" s="364">
        <v>3.2258064516128999</v>
      </c>
      <c r="BE145" s="364">
        <v>12.727272727272716</v>
      </c>
      <c r="BF145" s="364">
        <v>22.222222222222221</v>
      </c>
      <c r="BG145" s="364">
        <v>32.352941176470587</v>
      </c>
      <c r="BH145" s="364">
        <v>24.999999999999979</v>
      </c>
      <c r="BI145" s="364">
        <v>54.545454545454554</v>
      </c>
      <c r="BJ145" s="408">
        <v>1000</v>
      </c>
      <c r="BK145" s="364">
        <v>0</v>
      </c>
      <c r="BL145" s="364">
        <v>0</v>
      </c>
      <c r="BM145" s="365">
        <v>0</v>
      </c>
      <c r="BN145" s="349">
        <v>104.77942701118478</v>
      </c>
      <c r="BO145" s="349">
        <v>283.57352330255236</v>
      </c>
    </row>
    <row r="146" spans="1:67">
      <c r="A146" s="10" t="s">
        <v>409</v>
      </c>
      <c r="B146" s="11" t="s">
        <v>410</v>
      </c>
      <c r="C146" s="11" t="s">
        <v>105</v>
      </c>
      <c r="D146" s="11" t="s">
        <v>725</v>
      </c>
      <c r="E146" s="100">
        <v>39</v>
      </c>
      <c r="F146" s="104">
        <v>50</v>
      </c>
      <c r="G146" s="74" t="s">
        <v>717</v>
      </c>
      <c r="H146" s="52" t="s">
        <v>717</v>
      </c>
      <c r="I146" s="148">
        <v>69.05</v>
      </c>
      <c r="J146" s="294">
        <f>(S146/I146)*100</f>
        <v>0.40550325850832736</v>
      </c>
      <c r="K146" s="397">
        <v>0.06</v>
      </c>
      <c r="L146" s="397">
        <v>7.0000000000000007E-2</v>
      </c>
      <c r="M146" s="166">
        <f>((L146/K146)-1)*100</f>
        <v>16.666666666666675</v>
      </c>
      <c r="N146" s="17">
        <v>40766</v>
      </c>
      <c r="O146" s="17">
        <v>40770</v>
      </c>
      <c r="P146" s="16">
        <v>40787</v>
      </c>
      <c r="Q146" s="17" t="s">
        <v>7</v>
      </c>
      <c r="R146" s="11"/>
      <c r="S146" s="211">
        <f>L146*4</f>
        <v>0.28000000000000003</v>
      </c>
      <c r="T146" s="214">
        <f>S146/X146*100</f>
        <v>12.173913043478263</v>
      </c>
      <c r="U146" s="332">
        <f>(I146/SQRT(22.5*X146*(I146/AA146))-1)*100</f>
        <v>80.804696189704146</v>
      </c>
      <c r="V146" s="13">
        <f>I146/X146</f>
        <v>30.021739130434785</v>
      </c>
      <c r="W146" s="333">
        <v>9</v>
      </c>
      <c r="X146" s="147">
        <v>2.2999999999999998</v>
      </c>
      <c r="Y146" s="146">
        <v>1.29</v>
      </c>
      <c r="Z146" s="147">
        <v>3.42</v>
      </c>
      <c r="AA146" s="147">
        <v>2.4500000000000002</v>
      </c>
      <c r="AB146" s="146">
        <v>3.92</v>
      </c>
      <c r="AC146" s="147">
        <v>4.63</v>
      </c>
      <c r="AD146" s="334">
        <f>(AC146/AB146-1)*100</f>
        <v>18.112244897959172</v>
      </c>
      <c r="AE146" s="381">
        <f>(I146/AB146)/Y146</f>
        <v>13.654880556873911</v>
      </c>
      <c r="AF146" s="396">
        <v>7390</v>
      </c>
      <c r="AG146" s="147">
        <v>35.56</v>
      </c>
      <c r="AH146" s="147">
        <v>73.400000000000006</v>
      </c>
      <c r="AI146" s="336">
        <f>((I146-AG146)/AG146)*100</f>
        <v>94.178852643419546</v>
      </c>
      <c r="AJ146" s="337">
        <f>((I146-AH146)/AH146)*100</f>
        <v>-5.9264305177111831</v>
      </c>
      <c r="AK146" s="338">
        <f>AN146/AO146</f>
        <v>1.361141282714381</v>
      </c>
      <c r="AL146" s="339">
        <f>((AQ146/AR146)^(1/1)-1)*100</f>
        <v>9.9999999999999858</v>
      </c>
      <c r="AM146" s="438">
        <f>((AQ146/AT146)^(1/3)-1)*100</f>
        <v>6.917810999860885</v>
      </c>
      <c r="AN146" s="438">
        <f>((AQ146/AV146)^(1/5)-1)*100</f>
        <v>5.7944581467988199</v>
      </c>
      <c r="AO146" s="335">
        <f>((AQ146/BA146)^(1/10)-1)*100</f>
        <v>4.2570585584205789</v>
      </c>
      <c r="AP146" s="341"/>
      <c r="AQ146" s="342">
        <v>0.22</v>
      </c>
      <c r="AR146" s="443">
        <v>0.2</v>
      </c>
      <c r="AS146" s="343">
        <v>0.19</v>
      </c>
      <c r="AT146" s="344">
        <v>0.18</v>
      </c>
      <c r="AU146" s="343">
        <v>0.17299999999999999</v>
      </c>
      <c r="AV146" s="344">
        <v>0.16600000000000001</v>
      </c>
      <c r="AW146" s="343">
        <v>0.16300000000000001</v>
      </c>
      <c r="AX146" s="344">
        <v>0.16</v>
      </c>
      <c r="AY146" s="343">
        <v>0.155</v>
      </c>
      <c r="AZ146" s="344">
        <v>0.15</v>
      </c>
      <c r="BA146" s="343">
        <v>0.14499999999999999</v>
      </c>
      <c r="BB146" s="345">
        <v>0.14000000000000001</v>
      </c>
      <c r="BC146" s="363">
        <f t="shared" ref="BC146:BM147" si="29">((AQ146/AR146)-1)*100</f>
        <v>9.9999999999999858</v>
      </c>
      <c r="BD146" s="364">
        <f t="shared" si="29"/>
        <v>5.2631578947368363</v>
      </c>
      <c r="BE146" s="364">
        <f t="shared" si="29"/>
        <v>5.555555555555558</v>
      </c>
      <c r="BF146" s="364">
        <f t="shared" si="29"/>
        <v>4.0462427745664886</v>
      </c>
      <c r="BG146" s="364">
        <f t="shared" si="29"/>
        <v>4.2168674698795039</v>
      </c>
      <c r="BH146" s="364">
        <f t="shared" si="29"/>
        <v>1.8404907975460238</v>
      </c>
      <c r="BI146" s="364">
        <f t="shared" si="29"/>
        <v>1.8750000000000044</v>
      </c>
      <c r="BJ146" s="364">
        <f t="shared" si="29"/>
        <v>3.2258064516129004</v>
      </c>
      <c r="BK146" s="364">
        <f t="shared" si="29"/>
        <v>3.3333333333333437</v>
      </c>
      <c r="BL146" s="364">
        <f t="shared" si="29"/>
        <v>3.4482758620689724</v>
      </c>
      <c r="BM146" s="365">
        <f t="shared" si="29"/>
        <v>3.5714285714285587</v>
      </c>
      <c r="BN146" s="349">
        <f>AVERAGE(BC146:BM146)</f>
        <v>4.2160144282480161</v>
      </c>
      <c r="BO146" s="349">
        <f>SQRT(AVERAGE((BC146-$BN146)^2,(BD146-$BN146)^2,(BE146-$BN146)^2,(BF146-$BN146)^2,(BG146-$BN146)^2,(BH146-$BN146)^2,(BI146-$BN146)^2,(BJ146-$BN146)^2,(BK146-$BN146)^2,(BL146-$BN146)^2,(BM146-$BN146)^2))</f>
        <v>2.1375900696786849</v>
      </c>
    </row>
    <row r="147" spans="1:67">
      <c r="A147" s="20" t="s">
        <v>530</v>
      </c>
      <c r="B147" s="21" t="s">
        <v>531</v>
      </c>
      <c r="C147" s="11" t="s">
        <v>99</v>
      </c>
      <c r="D147" s="21" t="s">
        <v>220</v>
      </c>
      <c r="E147" s="101">
        <v>45</v>
      </c>
      <c r="F147" s="104">
        <v>22</v>
      </c>
      <c r="G147" s="39" t="s">
        <v>660</v>
      </c>
      <c r="H147" s="40" t="s">
        <v>660</v>
      </c>
      <c r="I147" s="132">
        <v>28.97</v>
      </c>
      <c r="J147" s="294">
        <f>(S147/I147)*100</f>
        <v>1.7604418363824648</v>
      </c>
      <c r="K147" s="366">
        <v>0.105</v>
      </c>
      <c r="L147" s="366">
        <v>0.1275</v>
      </c>
      <c r="M147" s="202">
        <f>((L147/K147)-1)*100</f>
        <v>21.428571428571441</v>
      </c>
      <c r="N147" s="26">
        <v>40563</v>
      </c>
      <c r="O147" s="26">
        <v>40566</v>
      </c>
      <c r="P147" s="352">
        <v>40589</v>
      </c>
      <c r="Q147" s="26" t="s">
        <v>18</v>
      </c>
      <c r="R147" s="178"/>
      <c r="S147" s="211">
        <f>L147*4</f>
        <v>0.51</v>
      </c>
      <c r="T147" s="214">
        <f>S147/X147*100</f>
        <v>29.824561403508774</v>
      </c>
      <c r="U147" s="332">
        <f>(I147/SQRT(22.5*X147*(I147/AA147))-1)*100</f>
        <v>49.290024351997964</v>
      </c>
      <c r="V147" s="22">
        <f>I147/X147</f>
        <v>16.941520467836256</v>
      </c>
      <c r="W147" s="333">
        <v>10</v>
      </c>
      <c r="X147" s="353">
        <v>1.71</v>
      </c>
      <c r="Y147" s="131">
        <v>1.8</v>
      </c>
      <c r="Z147" s="124">
        <v>1.02</v>
      </c>
      <c r="AA147" s="353">
        <v>2.96</v>
      </c>
      <c r="AB147" s="131">
        <v>1.71</v>
      </c>
      <c r="AC147" s="124">
        <v>1.78</v>
      </c>
      <c r="AD147" s="335">
        <f>(AC147/AB147-1)*100</f>
        <v>4.0935672514619936</v>
      </c>
      <c r="AE147" s="386">
        <f>(I147/AB147)/Y147</f>
        <v>9.4119558154645855</v>
      </c>
      <c r="AF147" s="354">
        <v>7740</v>
      </c>
      <c r="AG147" s="124">
        <v>21.11</v>
      </c>
      <c r="AH147" s="124">
        <v>30.5</v>
      </c>
      <c r="AI147" s="355">
        <f>((I147-AG147)/AG147)*100</f>
        <v>37.233538607295117</v>
      </c>
      <c r="AJ147" s="356">
        <f>((I147-AH147)/AH147)*100</f>
        <v>-5.0163934426229542</v>
      </c>
      <c r="AK147" s="357">
        <f>AN147/AO147</f>
        <v>1.1002438718657568</v>
      </c>
      <c r="AL147" s="339">
        <f>((AQ147/AR147)^(1/1)-1)*100</f>
        <v>10.526315789473673</v>
      </c>
      <c r="AM147" s="437">
        <f>((AQ147/AT147)^(1/3)-1)*100</f>
        <v>11.868894208139679</v>
      </c>
      <c r="AN147" s="437">
        <f>((AQ147/AV147)^(1/5)-1)*100</f>
        <v>10.066508085209659</v>
      </c>
      <c r="AO147" s="335">
        <f>((AQ147/BA147)^(1/10)-1)*100</f>
        <v>9.1493425617896982</v>
      </c>
      <c r="AP147" s="358"/>
      <c r="AQ147" s="359">
        <v>0.42</v>
      </c>
      <c r="AR147" s="359">
        <v>0.38</v>
      </c>
      <c r="AS147" s="427">
        <v>0.37</v>
      </c>
      <c r="AT147" s="427">
        <v>0.3</v>
      </c>
      <c r="AU147" s="427">
        <v>0.28000000000000003</v>
      </c>
      <c r="AV147" s="427">
        <v>0.26</v>
      </c>
      <c r="AW147" s="427">
        <v>0.22500000000000001</v>
      </c>
      <c r="AX147" s="427">
        <v>0.21</v>
      </c>
      <c r="AY147" s="427">
        <v>0.19500000000000001</v>
      </c>
      <c r="AZ147" s="427">
        <v>0.185</v>
      </c>
      <c r="BA147" s="427">
        <v>0.17499999999999999</v>
      </c>
      <c r="BB147" s="366">
        <v>0.16500000000000001</v>
      </c>
      <c r="BC147" s="363">
        <f t="shared" si="29"/>
        <v>10.526315789473673</v>
      </c>
      <c r="BD147" s="364">
        <f t="shared" si="29"/>
        <v>2.7027027027026973</v>
      </c>
      <c r="BE147" s="364">
        <f t="shared" si="29"/>
        <v>23.333333333333339</v>
      </c>
      <c r="BF147" s="364">
        <f t="shared" si="29"/>
        <v>7.1428571428571397</v>
      </c>
      <c r="BG147" s="364">
        <f t="shared" si="29"/>
        <v>7.6923076923077094</v>
      </c>
      <c r="BH147" s="364">
        <f t="shared" si="29"/>
        <v>15.555555555555568</v>
      </c>
      <c r="BI147" s="364">
        <f t="shared" si="29"/>
        <v>7.1428571428571397</v>
      </c>
      <c r="BJ147" s="364">
        <f t="shared" si="29"/>
        <v>7.6923076923076872</v>
      </c>
      <c r="BK147" s="364">
        <f t="shared" si="29"/>
        <v>5.4054054054054168</v>
      </c>
      <c r="BL147" s="364">
        <f t="shared" si="29"/>
        <v>5.7142857142857162</v>
      </c>
      <c r="BM147" s="365">
        <f t="shared" si="29"/>
        <v>6.0606060606060552</v>
      </c>
      <c r="BN147" s="349">
        <f>AVERAGE(BC147:BM147)</f>
        <v>8.9971394756083782</v>
      </c>
      <c r="BO147" s="349">
        <f>SQRT(AVERAGE((BC147-$BN147)^2,(BD147-$BN147)^2,(BE147-$BN147)^2,(BF147-$BN147)^2,(BG147-$BN147)^2,(BH147-$BN147)^2,(BI147-$BN147)^2,(BJ147-$BN147)^2,(BK147-$BN147)^2,(BL147-$BN147)^2,(BM147-$BN147)^2))</f>
        <v>5.5027298939395601</v>
      </c>
    </row>
    <row r="148" spans="1:67">
      <c r="A148" s="20" t="s">
        <v>568</v>
      </c>
      <c r="B148" s="21" t="s">
        <v>821</v>
      </c>
      <c r="C148" s="11" t="s">
        <v>151</v>
      </c>
      <c r="D148" s="21" t="s">
        <v>723</v>
      </c>
      <c r="E148" s="101">
        <v>18</v>
      </c>
      <c r="F148" s="104">
        <v>136</v>
      </c>
      <c r="G148" s="39" t="s">
        <v>717</v>
      </c>
      <c r="H148" s="40" t="s">
        <v>717</v>
      </c>
      <c r="I148" s="132">
        <v>81.63</v>
      </c>
      <c r="J148" s="294">
        <v>0.53901751806933695</v>
      </c>
      <c r="K148" s="385">
        <v>9.5000000000000001E-2</v>
      </c>
      <c r="L148" s="351">
        <v>0.11</v>
      </c>
      <c r="M148" s="22">
        <v>15.789473684210527</v>
      </c>
      <c r="N148" s="26">
        <v>40548</v>
      </c>
      <c r="O148" s="26">
        <v>40550</v>
      </c>
      <c r="P148" s="352">
        <v>40571</v>
      </c>
      <c r="Q148" s="26" t="s">
        <v>453</v>
      </c>
      <c r="R148" s="21"/>
      <c r="S148" s="211">
        <v>0.44</v>
      </c>
      <c r="T148" s="214">
        <v>11.083123425692699</v>
      </c>
      <c r="U148" s="332">
        <v>58.239050102463551</v>
      </c>
      <c r="V148" s="22">
        <v>20.5617128463476</v>
      </c>
      <c r="W148" s="333">
        <v>12</v>
      </c>
      <c r="X148" s="353">
        <v>3.97</v>
      </c>
      <c r="Y148" s="131">
        <v>1.39</v>
      </c>
      <c r="Z148" s="124">
        <v>3.16</v>
      </c>
      <c r="AA148" s="353">
        <v>2.74</v>
      </c>
      <c r="AB148" s="131">
        <v>4.2300000000000004</v>
      </c>
      <c r="AC148" s="124">
        <v>4.7699999999999987</v>
      </c>
      <c r="AD148" s="335">
        <v>12.765957446808491</v>
      </c>
      <c r="AE148" s="386">
        <v>13.88336139598959</v>
      </c>
      <c r="AF148" s="354">
        <v>7830</v>
      </c>
      <c r="AG148" s="124">
        <v>56.96</v>
      </c>
      <c r="AH148" s="124">
        <v>88.76</v>
      </c>
      <c r="AI148" s="355">
        <v>43.311095505617956</v>
      </c>
      <c r="AJ148" s="356">
        <v>-8.0328977016674283</v>
      </c>
      <c r="AK148" s="357">
        <v>1.1992743522893057</v>
      </c>
      <c r="AL148" s="339">
        <v>15.15151515151514</v>
      </c>
      <c r="AM148" s="438">
        <v>13.484552524869732</v>
      </c>
      <c r="AN148" s="438">
        <v>12.593380967869242</v>
      </c>
      <c r="AO148" s="335">
        <v>10.500834061722092</v>
      </c>
      <c r="AP148" s="358"/>
      <c r="AQ148" s="359">
        <v>0.38</v>
      </c>
      <c r="AR148" s="359">
        <v>0.33</v>
      </c>
      <c r="AS148" s="428">
        <v>0.28999999999999998</v>
      </c>
      <c r="AT148" s="428">
        <v>0.26</v>
      </c>
      <c r="AU148" s="428">
        <v>0.23499999999999999</v>
      </c>
      <c r="AV148" s="428">
        <v>0.21</v>
      </c>
      <c r="AW148" s="428">
        <v>0.19600000000000001</v>
      </c>
      <c r="AX148" s="428">
        <v>0.17599999999999999</v>
      </c>
      <c r="AY148" s="428">
        <v>0.16600000000000001</v>
      </c>
      <c r="AZ148" s="428">
        <v>0.15</v>
      </c>
      <c r="BA148" s="428">
        <v>0.14000000000000001</v>
      </c>
      <c r="BB148" s="366">
        <v>0.13</v>
      </c>
      <c r="BC148" s="363">
        <v>15.15151515151514</v>
      </c>
      <c r="BD148" s="445">
        <v>13.793103448275867</v>
      </c>
      <c r="BE148" s="445">
        <v>11.538461538461519</v>
      </c>
      <c r="BF148" s="445">
        <v>10.638297872340429</v>
      </c>
      <c r="BG148" s="445">
        <v>11.90476190476191</v>
      </c>
      <c r="BH148" s="445">
        <v>7.1428571428571397</v>
      </c>
      <c r="BI148" s="445">
        <v>11.363636363636383</v>
      </c>
      <c r="BJ148" s="445">
        <v>6.0240963855421548</v>
      </c>
      <c r="BK148" s="445">
        <v>10.666666666666671</v>
      </c>
      <c r="BL148" s="445">
        <v>7.1428571428571397</v>
      </c>
      <c r="BM148" s="365">
        <v>7.6923076923077085</v>
      </c>
      <c r="BN148" s="349">
        <v>10.278051028111101</v>
      </c>
      <c r="BO148" s="349">
        <v>2.8000234500543382</v>
      </c>
    </row>
    <row r="149" spans="1:67">
      <c r="A149" s="20" t="s">
        <v>656</v>
      </c>
      <c r="B149" s="21" t="s">
        <v>657</v>
      </c>
      <c r="C149" s="11" t="s">
        <v>100</v>
      </c>
      <c r="D149" s="21" t="s">
        <v>218</v>
      </c>
      <c r="E149" s="101">
        <v>35</v>
      </c>
      <c r="F149" s="104">
        <v>67</v>
      </c>
      <c r="G149" s="59" t="s">
        <v>717</v>
      </c>
      <c r="H149" s="51" t="s">
        <v>717</v>
      </c>
      <c r="I149" s="132">
        <v>67.099999999999994</v>
      </c>
      <c r="J149" s="294">
        <f>(S149/I149)*100</f>
        <v>1.0730253353204173</v>
      </c>
      <c r="K149" s="402">
        <v>0.16</v>
      </c>
      <c r="L149" s="366">
        <v>0.18</v>
      </c>
      <c r="M149" s="202">
        <f>((L149/K149)-1)*100</f>
        <v>12.5</v>
      </c>
      <c r="N149" s="26">
        <v>40599</v>
      </c>
      <c r="O149" s="26">
        <v>40603</v>
      </c>
      <c r="P149" s="352">
        <v>40617</v>
      </c>
      <c r="Q149" s="26" t="s">
        <v>8</v>
      </c>
      <c r="R149" s="21"/>
      <c r="S149" s="211">
        <f>L149*4</f>
        <v>0.72</v>
      </c>
      <c r="T149" s="214">
        <f>S149/X149*100</f>
        <v>21.238938053097346</v>
      </c>
      <c r="U149" s="332">
        <f>(I149/SQRT(22.5*X149*(I149/AA149))-1)*100</f>
        <v>84.512432529930322</v>
      </c>
      <c r="V149" s="22">
        <f>I149/X149</f>
        <v>19.793510324483773</v>
      </c>
      <c r="W149" s="333">
        <v>12</v>
      </c>
      <c r="X149" s="353">
        <v>3.39</v>
      </c>
      <c r="Y149" s="131">
        <v>2.0099999999999998</v>
      </c>
      <c r="Z149" s="124">
        <v>3.52</v>
      </c>
      <c r="AA149" s="353">
        <v>3.87</v>
      </c>
      <c r="AB149" s="131">
        <v>3.71</v>
      </c>
      <c r="AC149" s="124">
        <v>4.07</v>
      </c>
      <c r="AD149" s="335">
        <f>(AC149/AB149-1)*100</f>
        <v>9.7035040431266992</v>
      </c>
      <c r="AE149" s="386">
        <f>(I149/AB149)/Y149</f>
        <v>8.9981360046130536</v>
      </c>
      <c r="AF149" s="354">
        <v>8170</v>
      </c>
      <c r="AG149" s="124">
        <v>51.44</v>
      </c>
      <c r="AH149" s="124">
        <v>76.16</v>
      </c>
      <c r="AI149" s="355">
        <f>((I149-AG149)/AG149)*100</f>
        <v>30.443234836702949</v>
      </c>
      <c r="AJ149" s="356">
        <f>((I149-AH149)/AH149)*100</f>
        <v>-11.896008403361348</v>
      </c>
      <c r="AK149" s="357">
        <f>AN149/AO149</f>
        <v>0.72128322359004882</v>
      </c>
      <c r="AL149" s="339">
        <f>((AQ149/AR149)^(1/1)-1)*100</f>
        <v>10.344827586206918</v>
      </c>
      <c r="AM149" s="438">
        <f>((AQ149/AT149)^(1/3)-1)*100</f>
        <v>11.636800399929626</v>
      </c>
      <c r="AN149" s="438">
        <f>((AQ149/AV149)^(1/5)-1)*100</f>
        <v>10.98883056567086</v>
      </c>
      <c r="AO149" s="335">
        <f>((AQ149/BA149)^(1/10)-1)*100</f>
        <v>15.235111820535717</v>
      </c>
      <c r="AP149" s="358"/>
      <c r="AQ149" s="359">
        <v>0.64</v>
      </c>
      <c r="AR149" s="359">
        <v>0.57999999999999996</v>
      </c>
      <c r="AS149" s="428">
        <v>0.52</v>
      </c>
      <c r="AT149" s="428">
        <v>0.46</v>
      </c>
      <c r="AU149" s="428">
        <v>0.42</v>
      </c>
      <c r="AV149" s="428">
        <v>0.38</v>
      </c>
      <c r="AW149" s="428">
        <v>0.34</v>
      </c>
      <c r="AX149" s="428">
        <v>0.25</v>
      </c>
      <c r="AY149" s="428">
        <v>0.17249999999999999</v>
      </c>
      <c r="AZ149" s="428">
        <v>0.16500000000000001</v>
      </c>
      <c r="BA149" s="428">
        <v>0.155</v>
      </c>
      <c r="BB149" s="366">
        <v>0.14499999999999999</v>
      </c>
      <c r="BC149" s="363">
        <f t="shared" ref="BC149:BM152" si="30">((AQ149/AR149)-1)*100</f>
        <v>10.344827586206918</v>
      </c>
      <c r="BD149" s="445">
        <f t="shared" si="30"/>
        <v>11.538461538461519</v>
      </c>
      <c r="BE149" s="445">
        <f t="shared" si="30"/>
        <v>13.043478260869556</v>
      </c>
      <c r="BF149" s="445">
        <f t="shared" si="30"/>
        <v>9.5238095238095344</v>
      </c>
      <c r="BG149" s="445">
        <f t="shared" si="30"/>
        <v>10.526315789473673</v>
      </c>
      <c r="BH149" s="445">
        <f t="shared" si="30"/>
        <v>11.764705882352944</v>
      </c>
      <c r="BI149" s="445">
        <f t="shared" si="30"/>
        <v>36.000000000000007</v>
      </c>
      <c r="BJ149" s="445">
        <f t="shared" si="30"/>
        <v>44.927536231884076</v>
      </c>
      <c r="BK149" s="445">
        <f t="shared" si="30"/>
        <v>4.5454545454545414</v>
      </c>
      <c r="BL149" s="445">
        <f t="shared" si="30"/>
        <v>6.4516129032258229</v>
      </c>
      <c r="BM149" s="365">
        <f t="shared" si="30"/>
        <v>6.8965517241379448</v>
      </c>
      <c r="BN149" s="349">
        <f>AVERAGE(BC149:BM149)</f>
        <v>15.051159453261503</v>
      </c>
      <c r="BO149" s="349">
        <f>SQRT(AVERAGE((BC149-$BN149)^2,(BD149-$BN149)^2,(BE149-$BN149)^2,(BF149-$BN149)^2,(BG149-$BN149)^2,(BH149-$BN149)^2,(BI149-$BN149)^2,(BJ149-$BN149)^2,(BK149-$BN149)^2,(BL149-$BN149)^2,(BM149-$BN149)^2))</f>
        <v>12.367911001365863</v>
      </c>
    </row>
    <row r="150" spans="1:67">
      <c r="A150" s="29" t="s">
        <v>510</v>
      </c>
      <c r="B150" s="31" t="s">
        <v>511</v>
      </c>
      <c r="C150" s="11" t="s">
        <v>100</v>
      </c>
      <c r="D150" s="31" t="s">
        <v>457</v>
      </c>
      <c r="E150" s="102">
        <v>33</v>
      </c>
      <c r="F150" s="104">
        <v>75</v>
      </c>
      <c r="G150" s="41" t="s">
        <v>660</v>
      </c>
      <c r="H150" s="43" t="s">
        <v>660</v>
      </c>
      <c r="I150" s="134">
        <v>77.17</v>
      </c>
      <c r="J150" s="294">
        <f>(S150/I150)*100</f>
        <v>1.8919269146041207</v>
      </c>
      <c r="K150" s="367">
        <v>0.36</v>
      </c>
      <c r="L150" s="398">
        <v>0.36499999999999999</v>
      </c>
      <c r="M150" s="431">
        <f>((L150/K150)-1)*100</f>
        <v>1.388888888888884</v>
      </c>
      <c r="N150" s="45">
        <v>40597</v>
      </c>
      <c r="O150" s="45">
        <v>40599</v>
      </c>
      <c r="P150" s="44">
        <v>40613</v>
      </c>
      <c r="Q150" s="276" t="s">
        <v>144</v>
      </c>
      <c r="R150" s="31"/>
      <c r="S150" s="171">
        <f>L150*4</f>
        <v>1.46</v>
      </c>
      <c r="T150" s="214">
        <f>S150/X150*100</f>
        <v>32.087912087912088</v>
      </c>
      <c r="U150" s="332">
        <f>(I150/SQRT(22.5*X150*(I150/AA150))-1)*100</f>
        <v>96.262688086764811</v>
      </c>
      <c r="V150" s="32">
        <f>I150/X150</f>
        <v>16.960439560439561</v>
      </c>
      <c r="W150" s="369">
        <v>12</v>
      </c>
      <c r="X150" s="125">
        <v>4.55</v>
      </c>
      <c r="Y150" s="133">
        <v>1.39</v>
      </c>
      <c r="Z150" s="125">
        <v>1.02</v>
      </c>
      <c r="AA150" s="125">
        <v>5.1100000000000003</v>
      </c>
      <c r="AB150" s="133">
        <v>4.83</v>
      </c>
      <c r="AC150" s="125">
        <v>5.84</v>
      </c>
      <c r="AD150" s="370">
        <f>(AC150/AB150-1)*100</f>
        <v>20.91097308488612</v>
      </c>
      <c r="AE150" s="389">
        <f>(I150/AB150)/Y150</f>
        <v>11.494406958904927</v>
      </c>
      <c r="AF150" s="371">
        <v>8220</v>
      </c>
      <c r="AG150" s="125">
        <v>66.13</v>
      </c>
      <c r="AH150" s="125">
        <v>87.87</v>
      </c>
      <c r="AI150" s="372">
        <f>((I150-AG150)/AG150)*100</f>
        <v>16.694389838197502</v>
      </c>
      <c r="AJ150" s="373">
        <f>((I150-AH150)/AH150)*100</f>
        <v>-12.177079776943215</v>
      </c>
      <c r="AK150" s="357">
        <f>AN150/AO150</f>
        <v>1.1567229833029344</v>
      </c>
      <c r="AL150" s="339">
        <f>((AQ150/AR150)^(1/1)-1)*100</f>
        <v>1.4084507042253502</v>
      </c>
      <c r="AM150" s="437">
        <f>((AQ150/AT150)^(1/3)-1)*100</f>
        <v>4.5515917149420382</v>
      </c>
      <c r="AN150" s="437">
        <f>((AQ150/AV150)^(1/5)-1)*100</f>
        <v>11.920522230371034</v>
      </c>
      <c r="AO150" s="335">
        <f>((AQ150/BA150)^(1/10)-1)*100</f>
        <v>10.30542524220699</v>
      </c>
      <c r="AP150" s="375"/>
      <c r="AQ150" s="376">
        <v>1.44</v>
      </c>
      <c r="AR150" s="376">
        <v>1.42</v>
      </c>
      <c r="AS150" s="378">
        <v>1.4</v>
      </c>
      <c r="AT150" s="378">
        <v>1.26</v>
      </c>
      <c r="AU150" s="378">
        <v>1</v>
      </c>
      <c r="AV150" s="378">
        <v>0.82</v>
      </c>
      <c r="AW150" s="378">
        <v>0.68</v>
      </c>
      <c r="AX150" s="378">
        <v>0.62</v>
      </c>
      <c r="AY150" s="378">
        <v>0.59499999999999997</v>
      </c>
      <c r="AZ150" s="378">
        <v>0.57999999999999996</v>
      </c>
      <c r="BA150" s="378">
        <v>0.54</v>
      </c>
      <c r="BB150" s="398">
        <v>0.48</v>
      </c>
      <c r="BC150" s="363">
        <f t="shared" si="30"/>
        <v>1.4084507042253502</v>
      </c>
      <c r="BD150" s="364">
        <f t="shared" si="30"/>
        <v>1.4285714285714235</v>
      </c>
      <c r="BE150" s="364">
        <f t="shared" si="30"/>
        <v>11.111111111111093</v>
      </c>
      <c r="BF150" s="364">
        <f t="shared" si="30"/>
        <v>26</v>
      </c>
      <c r="BG150" s="364">
        <f t="shared" si="30"/>
        <v>21.95121951219512</v>
      </c>
      <c r="BH150" s="364">
        <f t="shared" si="30"/>
        <v>20.588235294117641</v>
      </c>
      <c r="BI150" s="364">
        <f t="shared" si="30"/>
        <v>9.6774193548387224</v>
      </c>
      <c r="BJ150" s="364">
        <f t="shared" si="30"/>
        <v>4.2016806722689148</v>
      </c>
      <c r="BK150" s="364">
        <f t="shared" si="30"/>
        <v>2.5862068965517349</v>
      </c>
      <c r="BL150" s="364">
        <f t="shared" si="30"/>
        <v>7.4074074074073959</v>
      </c>
      <c r="BM150" s="365">
        <f t="shared" si="30"/>
        <v>12.500000000000021</v>
      </c>
      <c r="BN150" s="349">
        <f>AVERAGE(BC150:BM150)</f>
        <v>10.805482034662491</v>
      </c>
      <c r="BO150" s="349">
        <f>SQRT(AVERAGE((BC150-$BN150)^2,(BD150-$BN150)^2,(BE150-$BN150)^2,(BF150-$BN150)^2,(BG150-$BN150)^2,(BH150-$BN150)^2,(BI150-$BN150)^2,(BJ150-$BN150)^2,(BK150-$BN150)^2,(BL150-$BN150)^2,(BM150-$BN150)^2))</f>
        <v>8.2791340394303958</v>
      </c>
    </row>
    <row r="151" spans="1:67">
      <c r="A151" s="20" t="s">
        <v>682</v>
      </c>
      <c r="B151" s="21" t="s">
        <v>437</v>
      </c>
      <c r="C151" s="11" t="s">
        <v>101</v>
      </c>
      <c r="D151" s="21" t="s">
        <v>386</v>
      </c>
      <c r="E151" s="101">
        <v>55</v>
      </c>
      <c r="F151" s="104">
        <v>5</v>
      </c>
      <c r="G151" s="39" t="s">
        <v>660</v>
      </c>
      <c r="H151" s="40" t="s">
        <v>660</v>
      </c>
      <c r="I151" s="132">
        <v>53.16</v>
      </c>
      <c r="J151" s="213">
        <f>(S151/I151)*100</f>
        <v>3.3860045146726865</v>
      </c>
      <c r="K151" s="402">
        <v>0.41</v>
      </c>
      <c r="L151" s="366">
        <v>0.45</v>
      </c>
      <c r="M151" s="166">
        <f>((L151/K151)-1)*100</f>
        <v>9.7560975609756184</v>
      </c>
      <c r="N151" s="26">
        <v>40611</v>
      </c>
      <c r="O151" s="26">
        <v>40613</v>
      </c>
      <c r="P151" s="352">
        <v>40634</v>
      </c>
      <c r="Q151" s="26" t="s">
        <v>245</v>
      </c>
      <c r="R151" s="21"/>
      <c r="S151" s="211">
        <f>L151*4</f>
        <v>1.8</v>
      </c>
      <c r="T151" s="213">
        <f>S151/X151*100</f>
        <v>53.892215568862277</v>
      </c>
      <c r="U151" s="380">
        <f>(I151/SQRT(22.5*X151*(I151/AA151))-1)*100</f>
        <v>42.484932844930469</v>
      </c>
      <c r="V151" s="22">
        <f>I151/X151</f>
        <v>15.916167664670658</v>
      </c>
      <c r="W151" s="333">
        <v>12</v>
      </c>
      <c r="X151" s="353">
        <v>3.34</v>
      </c>
      <c r="Y151" s="131">
        <v>1.37</v>
      </c>
      <c r="Z151" s="124">
        <v>0.7</v>
      </c>
      <c r="AA151" s="353">
        <v>2.87</v>
      </c>
      <c r="AB151" s="131">
        <v>3.49</v>
      </c>
      <c r="AC151" s="124">
        <v>3.81</v>
      </c>
      <c r="AD151" s="335">
        <f>(AC151/AB151-1)*100</f>
        <v>9.169054441260748</v>
      </c>
      <c r="AE151" s="381">
        <f>(I151/AB151)/Y151</f>
        <v>11.118315102587161</v>
      </c>
      <c r="AF151" s="354">
        <v>8360</v>
      </c>
      <c r="AG151" s="124">
        <v>41.6</v>
      </c>
      <c r="AH151" s="124">
        <v>57.66</v>
      </c>
      <c r="AI151" s="355">
        <f>((I151-AG151)/AG151)*100</f>
        <v>27.788461538461529</v>
      </c>
      <c r="AJ151" s="356">
        <f>((I151-AH151)/AH151)*100</f>
        <v>-7.8043704474505731</v>
      </c>
      <c r="AK151" s="338">
        <f>AN151/AO151</f>
        <v>1.3636020752115832</v>
      </c>
      <c r="AL151" s="382">
        <f>((AQ151/AR151)^(1/1)-1)*100</f>
        <v>2.5157232704402288</v>
      </c>
      <c r="AM151" s="383">
        <f>((AQ151/AT151)^(1/3)-1)*100</f>
        <v>4.3993171159373068</v>
      </c>
      <c r="AN151" s="383">
        <f>((AQ151/AV151)^(1/5)-1)*100</f>
        <v>5.6643484341678763</v>
      </c>
      <c r="AO151" s="334">
        <f>((AQ151/BA151)^(1/10)-1)*100</f>
        <v>4.1539599690686657</v>
      </c>
      <c r="AP151" s="358"/>
      <c r="AQ151" s="359">
        <v>1.63</v>
      </c>
      <c r="AR151" s="359">
        <v>1.59</v>
      </c>
      <c r="AS151" s="428">
        <v>1.5349999999999999</v>
      </c>
      <c r="AT151" s="428">
        <v>1.4325000000000001</v>
      </c>
      <c r="AU151" s="428">
        <v>1.325</v>
      </c>
      <c r="AV151" s="428">
        <v>1.2375</v>
      </c>
      <c r="AW151" s="428">
        <v>1.1950000000000001</v>
      </c>
      <c r="AX151" s="428">
        <v>1.175</v>
      </c>
      <c r="AY151" s="428">
        <v>1.155</v>
      </c>
      <c r="AZ151" s="428">
        <v>1.1299999999999999</v>
      </c>
      <c r="BA151" s="428">
        <v>1.085</v>
      </c>
      <c r="BB151" s="366">
        <v>1.03</v>
      </c>
      <c r="BC151" s="346">
        <f t="shared" si="30"/>
        <v>2.5157232704402288</v>
      </c>
      <c r="BD151" s="347">
        <f t="shared" si="30"/>
        <v>3.5830618892508159</v>
      </c>
      <c r="BE151" s="347">
        <f t="shared" si="30"/>
        <v>7.1553228621291209</v>
      </c>
      <c r="BF151" s="347">
        <f t="shared" si="30"/>
        <v>8.1132075471698215</v>
      </c>
      <c r="BG151" s="347">
        <f t="shared" si="30"/>
        <v>7.0707070707070718</v>
      </c>
      <c r="BH151" s="347">
        <f t="shared" si="30"/>
        <v>3.5564853556485421</v>
      </c>
      <c r="BI151" s="347">
        <f t="shared" si="30"/>
        <v>1.7021276595744705</v>
      </c>
      <c r="BJ151" s="347">
        <f t="shared" si="30"/>
        <v>1.7316017316017396</v>
      </c>
      <c r="BK151" s="347">
        <f t="shared" si="30"/>
        <v>2.212389380530988</v>
      </c>
      <c r="BL151" s="347">
        <f t="shared" si="30"/>
        <v>4.1474654377880116</v>
      </c>
      <c r="BM151" s="348">
        <f t="shared" si="30"/>
        <v>5.3398058252427161</v>
      </c>
      <c r="BN151" s="350">
        <f>AVERAGE(BC151:BM151)</f>
        <v>4.2843543663712298</v>
      </c>
      <c r="BO151" s="350">
        <f>SQRT(AVERAGE((BC151-$BN151)^2,(BD151-$BN151)^2,(BE151-$BN151)^2,(BF151-$BN151)^2,(BG151-$BN151)^2,(BH151-$BN151)^2,(BI151-$BN151)^2,(BJ151-$BN151)^2,(BK151-$BN151)^2,(BL151-$BN151)^2,(BM151-$BN151)^2))</f>
        <v>2.2038436384149658</v>
      </c>
    </row>
    <row r="152" spans="1:67">
      <c r="A152" s="20" t="s">
        <v>520</v>
      </c>
      <c r="B152" s="21" t="s">
        <v>521</v>
      </c>
      <c r="C152" s="11" t="s">
        <v>104</v>
      </c>
      <c r="D152" s="21" t="s">
        <v>618</v>
      </c>
      <c r="E152" s="101">
        <v>40</v>
      </c>
      <c r="F152" s="104">
        <v>41</v>
      </c>
      <c r="G152" s="39" t="s">
        <v>660</v>
      </c>
      <c r="H152" s="40" t="s">
        <v>796</v>
      </c>
      <c r="I152" s="132">
        <v>98.68</v>
      </c>
      <c r="J152" s="294">
        <f>(S152/I152)*100</f>
        <v>0.77016619375760031</v>
      </c>
      <c r="K152" s="366">
        <v>0.18</v>
      </c>
      <c r="L152" s="366">
        <v>0.19</v>
      </c>
      <c r="M152" s="202">
        <f>((L152/K152)-1)*100</f>
        <v>5.555555555555558</v>
      </c>
      <c r="N152" s="26">
        <v>40745</v>
      </c>
      <c r="O152" s="26">
        <v>40749</v>
      </c>
      <c r="P152" s="352">
        <v>40760</v>
      </c>
      <c r="Q152" s="81" t="s">
        <v>376</v>
      </c>
      <c r="R152" s="21"/>
      <c r="S152" s="211">
        <f>L152*4</f>
        <v>0.76</v>
      </c>
      <c r="T152" s="214">
        <f>S152/X152*100</f>
        <v>20.052770448548813</v>
      </c>
      <c r="U152" s="332">
        <f>(I152/SQRT(22.5*X152*(I152/AA152))-1)*100</f>
        <v>128.95641030296892</v>
      </c>
      <c r="V152" s="22">
        <f>I152/X152</f>
        <v>26.03693931398417</v>
      </c>
      <c r="W152" s="333">
        <v>12</v>
      </c>
      <c r="X152" s="353">
        <v>3.79</v>
      </c>
      <c r="Y152" s="131">
        <v>1.38</v>
      </c>
      <c r="Z152" s="124">
        <v>2.97</v>
      </c>
      <c r="AA152" s="353">
        <v>4.53</v>
      </c>
      <c r="AB152" s="131">
        <v>6.38</v>
      </c>
      <c r="AC152" s="124">
        <v>7.05</v>
      </c>
      <c r="AD152" s="335">
        <f>(AC152/AB152-1)*100</f>
        <v>10.501567398119116</v>
      </c>
      <c r="AE152" s="386">
        <f>(I152/AB152)/Y152</f>
        <v>11.208032347462634</v>
      </c>
      <c r="AF152" s="354">
        <v>8450</v>
      </c>
      <c r="AG152" s="124">
        <v>75.88</v>
      </c>
      <c r="AH152" s="124">
        <v>113.84</v>
      </c>
      <c r="AI152" s="355">
        <f>((I152-AG152)/AG152)*100</f>
        <v>30.04744333157619</v>
      </c>
      <c r="AJ152" s="356">
        <f>((I152-AH152)/AH152)*100</f>
        <v>-13.316936050597326</v>
      </c>
      <c r="AK152" s="357">
        <f>AN152/AO152</f>
        <v>1.2668204828765888</v>
      </c>
      <c r="AL152" s="339">
        <f>((AQ152/AR152)^(1/1)-1)*100</f>
        <v>2.9411764705882248</v>
      </c>
      <c r="AM152" s="438">
        <f>((AQ152/AT152)^(1/3)-1)*100</f>
        <v>6.469042607881903</v>
      </c>
      <c r="AN152" s="438">
        <f>((AQ152/AV152)^(1/5)-1)*100</f>
        <v>6.9610375725068785</v>
      </c>
      <c r="AO152" s="335">
        <f>((AQ152/BA152)^(1/10)-1)*100</f>
        <v>5.4948887128035251</v>
      </c>
      <c r="AP152" s="358"/>
      <c r="AQ152" s="359">
        <v>0.7</v>
      </c>
      <c r="AR152" s="359">
        <v>0.68</v>
      </c>
      <c r="AS152" s="428">
        <v>0.62</v>
      </c>
      <c r="AT152" s="428">
        <v>0.57999999999999996</v>
      </c>
      <c r="AU152" s="428">
        <v>0.54</v>
      </c>
      <c r="AV152" s="428">
        <v>0.5</v>
      </c>
      <c r="AW152" s="428">
        <v>0.47</v>
      </c>
      <c r="AX152" s="428">
        <v>0.45</v>
      </c>
      <c r="AY152" s="428">
        <v>0.43</v>
      </c>
      <c r="AZ152" s="444">
        <v>0.42</v>
      </c>
      <c r="BA152" s="428">
        <v>0.41</v>
      </c>
      <c r="BB152" s="366">
        <v>0.39</v>
      </c>
      <c r="BC152" s="363">
        <f t="shared" si="30"/>
        <v>2.9411764705882248</v>
      </c>
      <c r="BD152" s="364">
        <f t="shared" si="30"/>
        <v>9.6774193548387224</v>
      </c>
      <c r="BE152" s="364">
        <f t="shared" si="30"/>
        <v>6.8965517241379448</v>
      </c>
      <c r="BF152" s="364">
        <f t="shared" si="30"/>
        <v>7.4074074074073959</v>
      </c>
      <c r="BG152" s="364">
        <f t="shared" si="30"/>
        <v>8.0000000000000071</v>
      </c>
      <c r="BH152" s="364">
        <f t="shared" si="30"/>
        <v>6.3829787234042534</v>
      </c>
      <c r="BI152" s="364">
        <f t="shared" si="30"/>
        <v>4.4444444444444287</v>
      </c>
      <c r="BJ152" s="364">
        <f t="shared" si="30"/>
        <v>4.6511627906976827</v>
      </c>
      <c r="BK152" s="364">
        <f t="shared" si="30"/>
        <v>2.3809523809523725</v>
      </c>
      <c r="BL152" s="364">
        <f t="shared" si="30"/>
        <v>2.4390243902439046</v>
      </c>
      <c r="BM152" s="365">
        <f t="shared" si="30"/>
        <v>5.12820512820511</v>
      </c>
      <c r="BN152" s="349">
        <f>AVERAGE(BC152:BM152)</f>
        <v>5.4863020740836417</v>
      </c>
      <c r="BO152" s="349">
        <f>SQRT(AVERAGE((BC152-$BN152)^2,(BD152-$BN152)^2,(BE152-$BN152)^2,(BF152-$BN152)^2,(BG152-$BN152)^2,(BH152-$BN152)^2,(BI152-$BN152)^2,(BJ152-$BN152)^2,(BK152-$BN152)^2,(BL152-$BN152)^2,(BM152-$BN152)^2))</f>
        <v>2.2900087498206325</v>
      </c>
    </row>
    <row r="153" spans="1:67">
      <c r="A153" s="20" t="s">
        <v>822</v>
      </c>
      <c r="B153" s="21" t="s">
        <v>823</v>
      </c>
      <c r="C153" s="11" t="s">
        <v>1</v>
      </c>
      <c r="D153" s="94" t="s">
        <v>467</v>
      </c>
      <c r="E153" s="101">
        <v>17</v>
      </c>
      <c r="F153" s="104">
        <v>153</v>
      </c>
      <c r="G153" s="39" t="s">
        <v>717</v>
      </c>
      <c r="H153" s="40" t="s">
        <v>717</v>
      </c>
      <c r="I153" s="132">
        <v>75.77</v>
      </c>
      <c r="J153" s="294">
        <v>1.1614095288372712</v>
      </c>
      <c r="K153" s="385">
        <v>0.16</v>
      </c>
      <c r="L153" s="351">
        <v>0.22</v>
      </c>
      <c r="M153" s="22">
        <v>37.5</v>
      </c>
      <c r="N153" s="26">
        <v>40590</v>
      </c>
      <c r="O153" s="26">
        <v>40592</v>
      </c>
      <c r="P153" s="352">
        <v>40633</v>
      </c>
      <c r="Q153" s="26" t="s">
        <v>10</v>
      </c>
      <c r="R153" s="21"/>
      <c r="S153" s="211">
        <v>0.88</v>
      </c>
      <c r="T153" s="214">
        <v>17.777777777777779</v>
      </c>
      <c r="U153" s="332">
        <v>107.51841425736721</v>
      </c>
      <c r="V153" s="22">
        <v>15.307070707070709</v>
      </c>
      <c r="W153" s="333">
        <v>1</v>
      </c>
      <c r="X153" s="353">
        <v>4.95</v>
      </c>
      <c r="Y153" s="131">
        <v>1.1100000000000001</v>
      </c>
      <c r="Z153" s="353">
        <v>1.1100000000000001</v>
      </c>
      <c r="AA153" s="353">
        <v>6.33</v>
      </c>
      <c r="AB153" s="131">
        <v>5.36</v>
      </c>
      <c r="AC153" s="353">
        <v>6.02</v>
      </c>
      <c r="AD153" s="335">
        <v>12.313432835820873</v>
      </c>
      <c r="AE153" s="386">
        <v>12.735309936802469</v>
      </c>
      <c r="AF153" s="354">
        <v>8860</v>
      </c>
      <c r="AG153" s="353">
        <v>48.71</v>
      </c>
      <c r="AH153" s="353">
        <v>83.11</v>
      </c>
      <c r="AI153" s="355">
        <v>55.55327448162592</v>
      </c>
      <c r="AJ153" s="356">
        <v>-8.8316688725785149</v>
      </c>
      <c r="AK153" s="357">
        <v>1.0513113227388291</v>
      </c>
      <c r="AL153" s="339">
        <v>45.454545454545446</v>
      </c>
      <c r="AM153" s="438">
        <v>28.731917947417291</v>
      </c>
      <c r="AN153" s="438">
        <v>24.966076830588683</v>
      </c>
      <c r="AO153" s="335">
        <v>23.747558207161877</v>
      </c>
      <c r="AP153" s="358"/>
      <c r="AQ153" s="359">
        <v>0.64</v>
      </c>
      <c r="AR153" s="359">
        <v>0.44</v>
      </c>
      <c r="AS153" s="427">
        <v>0.38</v>
      </c>
      <c r="AT153" s="427">
        <v>0.3</v>
      </c>
      <c r="AU153" s="442">
        <v>0.24</v>
      </c>
      <c r="AV153" s="427">
        <v>0.21</v>
      </c>
      <c r="AW153" s="427">
        <v>0.17199999999999999</v>
      </c>
      <c r="AX153" s="427">
        <v>0.11600000000000001</v>
      </c>
      <c r="AY153" s="427">
        <v>9.6000000000000002E-2</v>
      </c>
      <c r="AZ153" s="427">
        <v>8.5999999999999993E-2</v>
      </c>
      <c r="BA153" s="427">
        <v>7.5999999999999998E-2</v>
      </c>
      <c r="BB153" s="366">
        <v>6.6000000000000003E-2</v>
      </c>
      <c r="BC153" s="363">
        <v>45.454545454545446</v>
      </c>
      <c r="BD153" s="445">
        <v>15.789473684210527</v>
      </c>
      <c r="BE153" s="445">
        <v>26.666666666666682</v>
      </c>
      <c r="BF153" s="445">
        <v>25</v>
      </c>
      <c r="BG153" s="445">
        <v>14.285714285714281</v>
      </c>
      <c r="BH153" s="445">
        <v>22.093023255813947</v>
      </c>
      <c r="BI153" s="445">
        <v>48.275862068965502</v>
      </c>
      <c r="BJ153" s="445">
        <v>20.833333333333314</v>
      </c>
      <c r="BK153" s="445">
        <v>11.627906976744212</v>
      </c>
      <c r="BL153" s="445">
        <v>13.157894736842101</v>
      </c>
      <c r="BM153" s="365">
        <v>15.15151515151514</v>
      </c>
      <c r="BN153" s="349">
        <v>23.48508505585011</v>
      </c>
      <c r="BO153" s="349">
        <v>11.98168922449417</v>
      </c>
    </row>
    <row r="154" spans="1:67">
      <c r="A154" s="20" t="s">
        <v>308</v>
      </c>
      <c r="B154" s="21" t="s">
        <v>309</v>
      </c>
      <c r="C154" s="11" t="s">
        <v>99</v>
      </c>
      <c r="D154" s="21" t="s">
        <v>220</v>
      </c>
      <c r="E154" s="101">
        <v>12</v>
      </c>
      <c r="F154" s="104">
        <v>210</v>
      </c>
      <c r="G154" s="39" t="s">
        <v>660</v>
      </c>
      <c r="H154" s="40" t="s">
        <v>796</v>
      </c>
      <c r="I154" s="156">
        <v>77.92</v>
      </c>
      <c r="J154" s="214">
        <v>2.4640657084188908</v>
      </c>
      <c r="K154" s="351">
        <v>0.44</v>
      </c>
      <c r="L154" s="351">
        <v>0.48</v>
      </c>
      <c r="M154" s="22">
        <v>9.0909090909090828</v>
      </c>
      <c r="N154" s="26">
        <v>40765</v>
      </c>
      <c r="O154" s="26">
        <v>40767</v>
      </c>
      <c r="P154" s="352">
        <v>40787</v>
      </c>
      <c r="Q154" s="26" t="s">
        <v>7</v>
      </c>
      <c r="R154" s="94" t="s">
        <v>137</v>
      </c>
      <c r="S154" s="211">
        <v>1.92</v>
      </c>
      <c r="T154" s="214">
        <v>47.407407407407391</v>
      </c>
      <c r="U154" s="332">
        <v>20.212340708891286</v>
      </c>
      <c r="V154" s="22">
        <v>19.239506172839508</v>
      </c>
      <c r="W154" s="333">
        <v>4</v>
      </c>
      <c r="X154" s="353">
        <v>4.05</v>
      </c>
      <c r="Y154" s="131">
        <v>2.16</v>
      </c>
      <c r="Z154" s="124">
        <v>1.86</v>
      </c>
      <c r="AA154" s="353">
        <v>1.69</v>
      </c>
      <c r="AB154" s="131">
        <v>5.14</v>
      </c>
      <c r="AC154" s="124">
        <v>5.58</v>
      </c>
      <c r="AD154" s="335">
        <v>8.5603112840467066</v>
      </c>
      <c r="AE154" s="386">
        <v>7.0183023490416492</v>
      </c>
      <c r="AF154" s="354">
        <v>8910</v>
      </c>
      <c r="AG154" s="124">
        <v>57.2</v>
      </c>
      <c r="AH154" s="124">
        <v>80.25</v>
      </c>
      <c r="AI154" s="355">
        <v>36.223776223776227</v>
      </c>
      <c r="AJ154" s="356">
        <v>-2.9034267912772567</v>
      </c>
      <c r="AK154" s="357">
        <v>0.30972448661006902</v>
      </c>
      <c r="AL154" s="339">
        <v>13.138686131386841</v>
      </c>
      <c r="AM154" s="438">
        <v>9.5174265832049603</v>
      </c>
      <c r="AN154" s="438">
        <v>7.8959557987910536</v>
      </c>
      <c r="AO154" s="335">
        <v>25.493482563203866</v>
      </c>
      <c r="AP154" s="358"/>
      <c r="AQ154" s="359">
        <v>1.55</v>
      </c>
      <c r="AR154" s="359">
        <v>1.37</v>
      </c>
      <c r="AS154" s="428">
        <v>1.26</v>
      </c>
      <c r="AT154" s="428">
        <v>1.18</v>
      </c>
      <c r="AU154" s="428">
        <v>1.1100000000000001</v>
      </c>
      <c r="AV154" s="428">
        <v>1.06</v>
      </c>
      <c r="AW154" s="428">
        <v>0.98</v>
      </c>
      <c r="AX154" s="428">
        <v>0.89</v>
      </c>
      <c r="AY154" s="428">
        <v>0.72</v>
      </c>
      <c r="AZ154" s="444">
        <v>0.64</v>
      </c>
      <c r="BA154" s="428">
        <v>0.16</v>
      </c>
      <c r="BB154" s="362">
        <v>0</v>
      </c>
      <c r="BC154" s="363">
        <v>13.138686131386841</v>
      </c>
      <c r="BD154" s="445">
        <v>8.7301587301587418</v>
      </c>
      <c r="BE154" s="445">
        <v>6.7796610169491576</v>
      </c>
      <c r="BF154" s="445">
        <v>6.3063063063062854</v>
      </c>
      <c r="BG154" s="445">
        <v>4.7169811320754809</v>
      </c>
      <c r="BH154" s="445">
        <v>8.163265306122458</v>
      </c>
      <c r="BI154" s="445">
        <v>10.1123595505618</v>
      </c>
      <c r="BJ154" s="445">
        <v>23.611111111111114</v>
      </c>
      <c r="BK154" s="445">
        <v>12.5</v>
      </c>
      <c r="BL154" s="445">
        <v>300</v>
      </c>
      <c r="BM154" s="365">
        <v>0</v>
      </c>
      <c r="BN154" s="349">
        <v>35.823502662242888</v>
      </c>
      <c r="BO154" s="349">
        <v>83.73274610307223</v>
      </c>
    </row>
    <row r="155" spans="1:67">
      <c r="A155" s="20" t="s">
        <v>405</v>
      </c>
      <c r="B155" s="21" t="s">
        <v>406</v>
      </c>
      <c r="C155" s="11" t="s">
        <v>86</v>
      </c>
      <c r="D155" s="21" t="s">
        <v>677</v>
      </c>
      <c r="E155" s="101">
        <v>34</v>
      </c>
      <c r="F155" s="104">
        <v>74</v>
      </c>
      <c r="G155" s="39" t="s">
        <v>660</v>
      </c>
      <c r="H155" s="40" t="s">
        <v>796</v>
      </c>
      <c r="I155" s="132">
        <v>71.59</v>
      </c>
      <c r="J155" s="215">
        <f>(S155/I155)*100</f>
        <v>3.3524235228383854</v>
      </c>
      <c r="K155" s="366">
        <v>0.55000000000000004</v>
      </c>
      <c r="L155" s="366">
        <v>0.6</v>
      </c>
      <c r="M155" s="169">
        <f>((L155/K155)-1)*100</f>
        <v>9.0909090909090828</v>
      </c>
      <c r="N155" s="26">
        <v>40749</v>
      </c>
      <c r="O155" s="26">
        <v>40751</v>
      </c>
      <c r="P155" s="352">
        <v>40767</v>
      </c>
      <c r="Q155" s="81" t="s">
        <v>17</v>
      </c>
      <c r="R155" s="178" t="s">
        <v>501</v>
      </c>
      <c r="S155" s="171">
        <f>L155*4</f>
        <v>2.4</v>
      </c>
      <c r="T155" s="215">
        <f>S155/X155*100</f>
        <v>60.301507537688437</v>
      </c>
      <c r="U155" s="388" t="s">
        <v>664</v>
      </c>
      <c r="V155" s="22">
        <f>I155/X155</f>
        <v>17.98743718592965</v>
      </c>
      <c r="W155" s="369">
        <v>6</v>
      </c>
      <c r="X155" s="353">
        <v>3.98</v>
      </c>
      <c r="Y155" s="131">
        <v>2.0099999999999998</v>
      </c>
      <c r="Z155" s="353">
        <v>1.77</v>
      </c>
      <c r="AA155" s="353" t="s">
        <v>762</v>
      </c>
      <c r="AB155" s="131">
        <v>3.88</v>
      </c>
      <c r="AC155" s="353">
        <v>4.0599999999999996</v>
      </c>
      <c r="AD155" s="335">
        <f>(AC155/AB155-1)*100</f>
        <v>4.6391752577319423</v>
      </c>
      <c r="AE155" s="389">
        <f>(I155/AB155)/Y155</f>
        <v>9.1796173770323648</v>
      </c>
      <c r="AF155" s="354">
        <v>9550</v>
      </c>
      <c r="AG155" s="353">
        <v>60.56</v>
      </c>
      <c r="AH155" s="353">
        <v>75.44</v>
      </c>
      <c r="AI155" s="355">
        <f>((I155-AG155)/AG155)*100</f>
        <v>18.21334214002642</v>
      </c>
      <c r="AJ155" s="356">
        <f>((I155-AH155)/AH155)*100</f>
        <v>-5.1033934252385924</v>
      </c>
      <c r="AK155" s="374">
        <f>AN155/AO155</f>
        <v>1.3586543016433703</v>
      </c>
      <c r="AL155" s="390">
        <f>((AQ155/AR155)^(1/1)-1)*100</f>
        <v>9.375</v>
      </c>
      <c r="AM155" s="391">
        <f>((AQ155/AT155)^(1/3)-1)*100</f>
        <v>11.376073306093648</v>
      </c>
      <c r="AN155" s="391">
        <f>((AQ155/AV155)^(1/5)-1)*100</f>
        <v>13.396657763302722</v>
      </c>
      <c r="AO155" s="370">
        <f>((AQ155/BA155)^(1/10)-1)*100</f>
        <v>9.8602402002471834</v>
      </c>
      <c r="AP155" s="358"/>
      <c r="AQ155" s="359">
        <v>2.1</v>
      </c>
      <c r="AR155" s="359">
        <v>1.92</v>
      </c>
      <c r="AS155" s="427">
        <v>1.72</v>
      </c>
      <c r="AT155" s="427">
        <v>1.52</v>
      </c>
      <c r="AU155" s="427">
        <v>1.1599999999999999</v>
      </c>
      <c r="AV155" s="427">
        <v>1.1200000000000001</v>
      </c>
      <c r="AW155" s="442">
        <v>1.08</v>
      </c>
      <c r="AX155" s="427">
        <v>0.98</v>
      </c>
      <c r="AY155" s="427">
        <v>0.85</v>
      </c>
      <c r="AZ155" s="442">
        <v>0.84</v>
      </c>
      <c r="BA155" s="427">
        <v>0.82</v>
      </c>
      <c r="BB155" s="366">
        <v>0.76</v>
      </c>
      <c r="BC155" s="392">
        <f t="shared" ref="BC155:BM155" si="31">((AQ155/AR155)-1)*100</f>
        <v>9.375</v>
      </c>
      <c r="BD155" s="393">
        <f t="shared" si="31"/>
        <v>11.627906976744185</v>
      </c>
      <c r="BE155" s="393">
        <f t="shared" si="31"/>
        <v>13.157894736842103</v>
      </c>
      <c r="BF155" s="393">
        <f t="shared" si="31"/>
        <v>31.034482758620708</v>
      </c>
      <c r="BG155" s="393">
        <f t="shared" si="31"/>
        <v>3.5714285714285587</v>
      </c>
      <c r="BH155" s="393">
        <f t="shared" si="31"/>
        <v>3.7037037037036979</v>
      </c>
      <c r="BI155" s="393">
        <f t="shared" si="31"/>
        <v>10.204081632653072</v>
      </c>
      <c r="BJ155" s="393">
        <f t="shared" si="31"/>
        <v>15.294117647058814</v>
      </c>
      <c r="BK155" s="393">
        <f t="shared" si="31"/>
        <v>1.1904761904761862</v>
      </c>
      <c r="BL155" s="393">
        <f t="shared" si="31"/>
        <v>2.4390243902439046</v>
      </c>
      <c r="BM155" s="394">
        <f t="shared" si="31"/>
        <v>7.8947368421052655</v>
      </c>
      <c r="BN155" s="395">
        <f>AVERAGE(BC155:BM155)</f>
        <v>9.9538957681705895</v>
      </c>
      <c r="BO155" s="395">
        <f>SQRT(AVERAGE((BC155-$BN155)^2,(BD155-$BN155)^2,(BE155-$BN155)^2,(BF155-$BN155)^2,(BG155-$BN155)^2,(BH155-$BN155)^2,(BI155-$BN155)^2,(BJ155-$BN155)^2,(BK155-$BN155)^2,(BL155-$BN155)^2,(BM155-$BN155)^2))</f>
        <v>7.9982185069669161</v>
      </c>
    </row>
    <row r="156" spans="1:67">
      <c r="A156" s="10" t="s">
        <v>132</v>
      </c>
      <c r="B156" s="11" t="s">
        <v>133</v>
      </c>
      <c r="C156" s="11" t="s">
        <v>151</v>
      </c>
      <c r="D156" s="11" t="s">
        <v>704</v>
      </c>
      <c r="E156" s="100">
        <v>12</v>
      </c>
      <c r="F156" s="104">
        <v>205</v>
      </c>
      <c r="G156" s="37" t="s">
        <v>717</v>
      </c>
      <c r="H156" s="38" t="s">
        <v>717</v>
      </c>
      <c r="I156" s="158">
        <v>33.65</v>
      </c>
      <c r="J156" s="294">
        <v>1.5453194650817241</v>
      </c>
      <c r="K156" s="331">
        <v>0.125</v>
      </c>
      <c r="L156" s="331">
        <v>0.13</v>
      </c>
      <c r="M156" s="13">
        <v>4.0000000000000044</v>
      </c>
      <c r="N156" s="17">
        <v>40641</v>
      </c>
      <c r="O156" s="17">
        <v>40645</v>
      </c>
      <c r="P156" s="16">
        <v>40661</v>
      </c>
      <c r="Q156" s="17" t="s">
        <v>145</v>
      </c>
      <c r="R156" s="405"/>
      <c r="S156" s="211">
        <v>0.52</v>
      </c>
      <c r="T156" s="214">
        <v>48.59813084112151</v>
      </c>
      <c r="U156" s="332">
        <v>221.17191949041691</v>
      </c>
      <c r="V156" s="13">
        <v>31.448598130841116</v>
      </c>
      <c r="W156" s="333">
        <v>12</v>
      </c>
      <c r="X156" s="147">
        <v>1.07</v>
      </c>
      <c r="Y156" s="146">
        <v>1.72</v>
      </c>
      <c r="Z156" s="147">
        <v>3.97</v>
      </c>
      <c r="AA156" s="147">
        <v>7.38</v>
      </c>
      <c r="AB156" s="146">
        <v>1.2</v>
      </c>
      <c r="AC156" s="147">
        <v>1.44</v>
      </c>
      <c r="AD156" s="334">
        <v>2</v>
      </c>
      <c r="AE156" s="335">
        <v>16.303294573643409</v>
      </c>
      <c r="AF156" s="396">
        <v>9930</v>
      </c>
      <c r="AG156" s="147">
        <v>22.32</v>
      </c>
      <c r="AH156" s="147">
        <v>36.800000000000004</v>
      </c>
      <c r="AI156" s="336">
        <v>50.7616487455197</v>
      </c>
      <c r="AJ156" s="337">
        <v>-8.5597826086956523</v>
      </c>
      <c r="AK156" s="357">
        <v>0.486825429790058</v>
      </c>
      <c r="AL156" s="339">
        <v>16.666666666666671</v>
      </c>
      <c r="AM156" s="437">
        <v>24.05345659703568</v>
      </c>
      <c r="AN156" s="437">
        <v>22.062853520710782</v>
      </c>
      <c r="AO156" s="335">
        <v>45.31984602822677</v>
      </c>
      <c r="AP156" s="341"/>
      <c r="AQ156" s="342">
        <v>0.42</v>
      </c>
      <c r="AR156" s="342">
        <v>0.36</v>
      </c>
      <c r="AS156" s="343">
        <v>0.26</v>
      </c>
      <c r="AT156" s="343">
        <v>0.22</v>
      </c>
      <c r="AU156" s="343">
        <v>0.2</v>
      </c>
      <c r="AV156" s="343">
        <v>0.155</v>
      </c>
      <c r="AW156" s="343">
        <v>0.1</v>
      </c>
      <c r="AX156" s="343">
        <v>5.2499999999999998E-2</v>
      </c>
      <c r="AY156" s="343">
        <v>1.2500000000000001E-2</v>
      </c>
      <c r="AZ156" s="343">
        <v>1.125E-2</v>
      </c>
      <c r="BA156" s="343">
        <v>0.01</v>
      </c>
      <c r="BB156" s="397">
        <v>1.25E-3</v>
      </c>
      <c r="BC156" s="363">
        <v>16.666666666666671</v>
      </c>
      <c r="BD156" s="445">
        <v>38.461538461538453</v>
      </c>
      <c r="BE156" s="445">
        <v>18.181818181818187</v>
      </c>
      <c r="BF156" s="445">
        <v>9.9999999999999876</v>
      </c>
      <c r="BG156" s="445">
        <v>29.032258064516153</v>
      </c>
      <c r="BH156" s="445">
        <v>54.999999999999986</v>
      </c>
      <c r="BI156" s="445">
        <v>90.476190476190482</v>
      </c>
      <c r="BJ156" s="445">
        <v>319.99999999999983</v>
      </c>
      <c r="BK156" s="445">
        <v>11.111111111111116</v>
      </c>
      <c r="BL156" s="445">
        <v>12.5</v>
      </c>
      <c r="BM156" s="365">
        <v>700</v>
      </c>
      <c r="BN156" s="349">
        <v>118.31178026925831</v>
      </c>
      <c r="BO156" s="349">
        <v>202.9211031673598</v>
      </c>
    </row>
    <row r="157" spans="1:67">
      <c r="A157" s="76" t="s">
        <v>836</v>
      </c>
      <c r="B157" s="21" t="s">
        <v>837</v>
      </c>
      <c r="C157" s="21" t="s">
        <v>99</v>
      </c>
      <c r="D157" s="21" t="s">
        <v>210</v>
      </c>
      <c r="E157" s="101">
        <v>10</v>
      </c>
      <c r="F157" s="104">
        <v>245</v>
      </c>
      <c r="G157" s="39" t="s">
        <v>717</v>
      </c>
      <c r="H157" s="40" t="s">
        <v>717</v>
      </c>
      <c r="I157" s="156">
        <v>68.81</v>
      </c>
      <c r="J157" s="294">
        <v>1.4532771399505882</v>
      </c>
      <c r="K157" s="402">
        <v>0.23</v>
      </c>
      <c r="L157" s="366">
        <v>0.25</v>
      </c>
      <c r="M157" s="22">
        <v>8.6956521739130377</v>
      </c>
      <c r="N157" s="26">
        <v>40766</v>
      </c>
      <c r="O157" s="26">
        <v>40770</v>
      </c>
      <c r="P157" s="352">
        <v>40787</v>
      </c>
      <c r="Q157" s="26" t="s">
        <v>7</v>
      </c>
      <c r="R157" s="21"/>
      <c r="S157" s="211">
        <v>1</v>
      </c>
      <c r="T157" s="214">
        <v>6.2893081761006302</v>
      </c>
      <c r="U157" s="332">
        <v>-59.566119747702146</v>
      </c>
      <c r="V157" s="22">
        <v>4.327672955974843</v>
      </c>
      <c r="W157" s="333">
        <v>12</v>
      </c>
      <c r="X157" s="353">
        <v>15.9</v>
      </c>
      <c r="Y157" s="131">
        <v>1.1200000000000001</v>
      </c>
      <c r="Z157" s="353">
        <v>0.21</v>
      </c>
      <c r="AA157" s="353">
        <v>0.85</v>
      </c>
      <c r="AB157" s="131">
        <v>6.19</v>
      </c>
      <c r="AC157" s="353">
        <v>6.6</v>
      </c>
      <c r="AD157" s="335">
        <v>6.623586429725357</v>
      </c>
      <c r="AE157" s="335">
        <v>9.9252827140549265</v>
      </c>
      <c r="AF157" s="354">
        <v>10130</v>
      </c>
      <c r="AG157" s="353">
        <v>45.83</v>
      </c>
      <c r="AH157" s="353">
        <v>76.13</v>
      </c>
      <c r="AI157" s="355">
        <v>50.14182849661794</v>
      </c>
      <c r="AJ157" s="356">
        <v>-9.6151320110337508</v>
      </c>
      <c r="AK157" s="357" t="s">
        <v>664</v>
      </c>
      <c r="AL157" s="339">
        <v>9.9999999999999876</v>
      </c>
      <c r="AM157" s="438">
        <v>10.06424162982089</v>
      </c>
      <c r="AN157" s="438">
        <v>9.4608784223157532</v>
      </c>
      <c r="AO157" s="335" t="s">
        <v>664</v>
      </c>
      <c r="AP157" s="358"/>
      <c r="AQ157" s="359">
        <v>0.88</v>
      </c>
      <c r="AR157" s="359">
        <v>0.8</v>
      </c>
      <c r="AS157" s="428">
        <v>0.72</v>
      </c>
      <c r="AT157" s="428">
        <v>0.66</v>
      </c>
      <c r="AU157" s="428">
        <v>0.62</v>
      </c>
      <c r="AV157" s="428">
        <v>0.56000000000000005</v>
      </c>
      <c r="AW157" s="428">
        <v>0.48</v>
      </c>
      <c r="AX157" s="428">
        <v>0.42</v>
      </c>
      <c r="AY157" s="428">
        <v>0.38500000000000001</v>
      </c>
      <c r="AZ157" s="444">
        <v>0</v>
      </c>
      <c r="BA157" s="444">
        <v>0</v>
      </c>
      <c r="BB157" s="362">
        <v>0</v>
      </c>
      <c r="BC157" s="363">
        <v>9.9999999999999876</v>
      </c>
      <c r="BD157" s="445">
        <v>11.111111111111116</v>
      </c>
      <c r="BE157" s="445">
        <v>9.0909090909090828</v>
      </c>
      <c r="BF157" s="445">
        <v>6.4516129032258229</v>
      </c>
      <c r="BG157" s="445">
        <v>10.714285714285699</v>
      </c>
      <c r="BH157" s="445">
        <v>16.666666666666671</v>
      </c>
      <c r="BI157" s="445">
        <v>14.285714285714281</v>
      </c>
      <c r="BJ157" s="445">
        <v>9.0909090909090828</v>
      </c>
      <c r="BK157" s="445">
        <v>0</v>
      </c>
      <c r="BL157" s="445">
        <v>0</v>
      </c>
      <c r="BM157" s="365">
        <v>0</v>
      </c>
      <c r="BN157" s="349">
        <v>7.946473532983795</v>
      </c>
      <c r="BO157" s="349">
        <v>5.497221004194488</v>
      </c>
    </row>
    <row r="158" spans="1:67">
      <c r="A158" s="20" t="s">
        <v>372</v>
      </c>
      <c r="B158" s="21" t="s">
        <v>373</v>
      </c>
      <c r="C158" s="21" t="s">
        <v>151</v>
      </c>
      <c r="D158" s="21" t="s">
        <v>702</v>
      </c>
      <c r="E158" s="101">
        <v>17</v>
      </c>
      <c r="F158" s="104">
        <v>158</v>
      </c>
      <c r="G158" s="39" t="s">
        <v>717</v>
      </c>
      <c r="H158" s="40" t="s">
        <v>717</v>
      </c>
      <c r="I158" s="132">
        <v>47.72</v>
      </c>
      <c r="J158" s="294">
        <v>1.04777870913663</v>
      </c>
      <c r="K158" s="351">
        <v>0.2</v>
      </c>
      <c r="L158" s="351">
        <v>0.25</v>
      </c>
      <c r="M158" s="22">
        <v>25</v>
      </c>
      <c r="N158" s="26">
        <v>40690</v>
      </c>
      <c r="O158" s="26">
        <v>40695</v>
      </c>
      <c r="P158" s="352">
        <v>40709</v>
      </c>
      <c r="Q158" s="26" t="s">
        <v>700</v>
      </c>
      <c r="R158" s="94" t="s">
        <v>706</v>
      </c>
      <c r="S158" s="211">
        <v>0.5</v>
      </c>
      <c r="T158" s="214">
        <v>28.901734104046238</v>
      </c>
      <c r="U158" s="332">
        <v>160.37451412219156</v>
      </c>
      <c r="V158" s="22">
        <v>27.583815028901729</v>
      </c>
      <c r="W158" s="333">
        <v>12</v>
      </c>
      <c r="X158" s="353">
        <v>1.73</v>
      </c>
      <c r="Y158" s="131">
        <v>1.68</v>
      </c>
      <c r="Z158" s="124">
        <v>1.64</v>
      </c>
      <c r="AA158" s="353">
        <v>5.53</v>
      </c>
      <c r="AB158" s="131">
        <v>1.91</v>
      </c>
      <c r="AC158" s="124">
        <v>2.19</v>
      </c>
      <c r="AD158" s="335">
        <v>14.659685863874342</v>
      </c>
      <c r="AE158" s="335">
        <v>14.871603091498381</v>
      </c>
      <c r="AF158" s="354">
        <v>10130</v>
      </c>
      <c r="AG158" s="124">
        <v>39.21</v>
      </c>
      <c r="AH158" s="124">
        <v>57.15</v>
      </c>
      <c r="AI158" s="355">
        <v>21.703647028819169</v>
      </c>
      <c r="AJ158" s="356">
        <v>-16.500437445319324</v>
      </c>
      <c r="AK158" s="357">
        <v>0.78567939360330896</v>
      </c>
      <c r="AL158" s="339">
        <v>5.2631578947368363</v>
      </c>
      <c r="AM158" s="438">
        <v>12.624788044360599</v>
      </c>
      <c r="AN158" s="438">
        <v>21.672868378641152</v>
      </c>
      <c r="AO158" s="335">
        <v>27.584875656779431</v>
      </c>
      <c r="AP158" s="358"/>
      <c r="AQ158" s="359">
        <v>0.4</v>
      </c>
      <c r="AR158" s="359">
        <v>0.38</v>
      </c>
      <c r="AS158" s="428">
        <v>0.32</v>
      </c>
      <c r="AT158" s="428">
        <v>0.28000000000000003</v>
      </c>
      <c r="AU158" s="428">
        <v>0.22</v>
      </c>
      <c r="AV158" s="428">
        <v>0.15</v>
      </c>
      <c r="AW158" s="428">
        <v>0.11</v>
      </c>
      <c r="AX158" s="428">
        <v>0.08</v>
      </c>
      <c r="AY158" s="428">
        <v>0.06</v>
      </c>
      <c r="AZ158" s="428">
        <v>0.05</v>
      </c>
      <c r="BA158" s="428">
        <v>3.5000000000000003E-2</v>
      </c>
      <c r="BB158" s="366">
        <v>1.2500000000000001E-2</v>
      </c>
      <c r="BC158" s="363">
        <v>5.2631578947368363</v>
      </c>
      <c r="BD158" s="445">
        <v>18.75</v>
      </c>
      <c r="BE158" s="445">
        <v>14.285714285714281</v>
      </c>
      <c r="BF158" s="445">
        <v>27.272727272727277</v>
      </c>
      <c r="BG158" s="445">
        <v>46.666666666666664</v>
      </c>
      <c r="BH158" s="445">
        <v>36.363636363636338</v>
      </c>
      <c r="BI158" s="445">
        <v>37.5</v>
      </c>
      <c r="BJ158" s="445">
        <v>33.33333333333335</v>
      </c>
      <c r="BK158" s="445">
        <v>2</v>
      </c>
      <c r="BL158" s="445">
        <v>42.857142857142847</v>
      </c>
      <c r="BM158" s="365">
        <v>180</v>
      </c>
      <c r="BN158" s="349">
        <v>42.026579879450694</v>
      </c>
      <c r="BO158" s="349">
        <v>45.279703127963352</v>
      </c>
    </row>
    <row r="159" spans="1:67">
      <c r="A159" s="20" t="s">
        <v>637</v>
      </c>
      <c r="B159" s="21" t="s">
        <v>638</v>
      </c>
      <c r="C159" s="21" t="s">
        <v>151</v>
      </c>
      <c r="D159" s="21" t="s">
        <v>461</v>
      </c>
      <c r="E159" s="101">
        <v>40</v>
      </c>
      <c r="F159" s="104">
        <v>38</v>
      </c>
      <c r="G159" s="59" t="s">
        <v>717</v>
      </c>
      <c r="H159" s="51" t="s">
        <v>717</v>
      </c>
      <c r="I159" s="132">
        <v>148.37</v>
      </c>
      <c r="J159" s="294">
        <f>(S159/I159)*100</f>
        <v>1.7793354451708567</v>
      </c>
      <c r="K159" s="366">
        <v>0.54</v>
      </c>
      <c r="L159" s="366">
        <v>0.66</v>
      </c>
      <c r="M159" s="202">
        <f>((L159/K159)-1)*100</f>
        <v>22.222222222222211</v>
      </c>
      <c r="N159" s="26">
        <v>40668</v>
      </c>
      <c r="O159" s="26">
        <v>40672</v>
      </c>
      <c r="P159" s="352">
        <v>40695</v>
      </c>
      <c r="Q159" s="26" t="s">
        <v>7</v>
      </c>
      <c r="R159" s="21"/>
      <c r="S159" s="211">
        <f>L159*4</f>
        <v>2.64</v>
      </c>
      <c r="T159" s="214">
        <f>S159/X159*100</f>
        <v>31.353919239904993</v>
      </c>
      <c r="U159" s="332">
        <f>(I159/SQRT(22.5*X159*(I159/AA159))-1)*100</f>
        <v>77.875619684432536</v>
      </c>
      <c r="V159" s="22">
        <f>I159/X159</f>
        <v>17.621140142517817</v>
      </c>
      <c r="W159" s="333">
        <v>12</v>
      </c>
      <c r="X159" s="353">
        <v>8.42</v>
      </c>
      <c r="Y159" s="131">
        <v>1.23</v>
      </c>
      <c r="Z159" s="353">
        <v>1.37</v>
      </c>
      <c r="AA159" s="353">
        <v>4.04</v>
      </c>
      <c r="AB159" s="131">
        <v>8.77</v>
      </c>
      <c r="AC159" s="353">
        <v>9.8800000000000008</v>
      </c>
      <c r="AD159" s="335">
        <f>(AC159/AB159-1)*100</f>
        <v>12.656784492588379</v>
      </c>
      <c r="AE159" s="335">
        <f>(I159/AB159)/Y159</f>
        <v>13.754391819858906</v>
      </c>
      <c r="AF159" s="354">
        <v>10370</v>
      </c>
      <c r="AG159" s="353">
        <v>104.48</v>
      </c>
      <c r="AH159" s="353">
        <v>161.21</v>
      </c>
      <c r="AI159" s="355">
        <f>((I159-AG159)/AG159)*100</f>
        <v>42.008039816232774</v>
      </c>
      <c r="AJ159" s="356">
        <f>((I159-AH159)/AH159)*100</f>
        <v>-7.964766453693942</v>
      </c>
      <c r="AK159" s="357">
        <f>AN159/AO159</f>
        <v>1.4773847975354562</v>
      </c>
      <c r="AL159" s="339">
        <f>((AQ159/AR159)^(1/1)-1)*100</f>
        <v>16.853932584269661</v>
      </c>
      <c r="AM159" s="437">
        <f>((AQ159/AT159)^(1/3)-1)*100</f>
        <v>15.785145445537974</v>
      </c>
      <c r="AN159" s="437">
        <f>((AQ159/AV159)^(1/5)-1)*100</f>
        <v>17.721314133738453</v>
      </c>
      <c r="AO159" s="335">
        <f>((AQ159/BA159)^(1/10)-1)*100</f>
        <v>11.995056510193415</v>
      </c>
      <c r="AP159" s="358"/>
      <c r="AQ159" s="359">
        <v>2.08</v>
      </c>
      <c r="AR159" s="359">
        <v>1.78</v>
      </c>
      <c r="AS159" s="427">
        <v>1.55</v>
      </c>
      <c r="AT159" s="427">
        <v>1.34</v>
      </c>
      <c r="AU159" s="427">
        <v>1.1100000000000001</v>
      </c>
      <c r="AV159" s="427">
        <v>0.92</v>
      </c>
      <c r="AW159" s="427">
        <v>0.78500000000000003</v>
      </c>
      <c r="AX159" s="427">
        <v>0.73499999999999999</v>
      </c>
      <c r="AY159" s="427">
        <v>0.71499999999999997</v>
      </c>
      <c r="AZ159" s="427">
        <v>0.69499999999999995</v>
      </c>
      <c r="BA159" s="427">
        <v>0.67</v>
      </c>
      <c r="BB159" s="366">
        <v>0.63</v>
      </c>
      <c r="BC159" s="363">
        <f t="shared" ref="BC159:BM162" si="32">((AQ159/AR159)-1)*100</f>
        <v>16.853932584269661</v>
      </c>
      <c r="BD159" s="364">
        <f t="shared" si="32"/>
        <v>14.838709677419359</v>
      </c>
      <c r="BE159" s="364">
        <f t="shared" si="32"/>
        <v>15.671641791044767</v>
      </c>
      <c r="BF159" s="364">
        <f t="shared" si="32"/>
        <v>20.72072072072071</v>
      </c>
      <c r="BG159" s="364">
        <f t="shared" si="32"/>
        <v>20.65217391304348</v>
      </c>
      <c r="BH159" s="364">
        <f t="shared" si="32"/>
        <v>17.197452229299358</v>
      </c>
      <c r="BI159" s="364">
        <f t="shared" si="32"/>
        <v>6.8027210884353817</v>
      </c>
      <c r="BJ159" s="364">
        <f t="shared" si="32"/>
        <v>2.7972027972027913</v>
      </c>
      <c r="BK159" s="364">
        <f t="shared" si="32"/>
        <v>2.877697841726623</v>
      </c>
      <c r="BL159" s="364">
        <f t="shared" si="32"/>
        <v>3.731343283582067</v>
      </c>
      <c r="BM159" s="365">
        <f t="shared" si="32"/>
        <v>6.3492063492063489</v>
      </c>
      <c r="BN159" s="349">
        <f>AVERAGE(BC159:BM159)</f>
        <v>11.68116384326823</v>
      </c>
      <c r="BO159" s="349">
        <f>SQRT(AVERAGE((BC159-$BN159)^2,(BD159-$BN159)^2,(BE159-$BN159)^2,(BF159-$BN159)^2,(BG159-$BN159)^2,(BH159-$BN159)^2,(BI159-$BN159)^2,(BJ159-$BN159)^2,(BK159-$BN159)^2,(BL159-$BN159)^2,(BM159-$BN159)^2))</f>
        <v>6.8565031707469091</v>
      </c>
    </row>
    <row r="160" spans="1:67">
      <c r="A160" s="172" t="s">
        <v>191</v>
      </c>
      <c r="B160" s="31" t="s">
        <v>188</v>
      </c>
      <c r="C160" s="31" t="s">
        <v>99</v>
      </c>
      <c r="D160" s="31" t="s">
        <v>189</v>
      </c>
      <c r="E160" s="102">
        <v>27</v>
      </c>
      <c r="F160" s="104">
        <v>92</v>
      </c>
      <c r="G160" s="41" t="s">
        <v>660</v>
      </c>
      <c r="H160" s="43" t="s">
        <v>660</v>
      </c>
      <c r="I160" s="134">
        <v>73.56</v>
      </c>
      <c r="J160" s="294">
        <f>(S160/I160)*100</f>
        <v>1.7400761283306143</v>
      </c>
      <c r="K160" s="398">
        <v>0.3</v>
      </c>
      <c r="L160" s="398">
        <v>0.32</v>
      </c>
      <c r="M160" s="169">
        <f>((L160/K160)-1)*100</f>
        <v>6.6666666666666652</v>
      </c>
      <c r="N160" s="45">
        <v>40515</v>
      </c>
      <c r="O160" s="45">
        <v>40519</v>
      </c>
      <c r="P160" s="44">
        <v>40539</v>
      </c>
      <c r="Q160" s="45" t="s">
        <v>445</v>
      </c>
      <c r="R160" s="31" t="s">
        <v>190</v>
      </c>
      <c r="S160" s="171">
        <f>L160*4</f>
        <v>1.28</v>
      </c>
      <c r="T160" s="214">
        <f>S160/X160*100</f>
        <v>32.820512820512818</v>
      </c>
      <c r="U160" s="332">
        <f>(I160/SQRT(22.5*X160*(I160/AA160))-1)*100</f>
        <v>108.98550229846128</v>
      </c>
      <c r="V160" s="32">
        <f>I160/X160</f>
        <v>18.861538461538462</v>
      </c>
      <c r="W160" s="369">
        <v>4</v>
      </c>
      <c r="X160" s="125">
        <v>3.9</v>
      </c>
      <c r="Y160" s="133">
        <v>1.54</v>
      </c>
      <c r="Z160" s="125">
        <v>4.1500000000000004</v>
      </c>
      <c r="AA160" s="125">
        <v>5.21</v>
      </c>
      <c r="AB160" s="133">
        <v>3.69</v>
      </c>
      <c r="AC160" s="125">
        <v>4.07</v>
      </c>
      <c r="AD160" s="370">
        <f>(AC160/AB160-1)*100</f>
        <v>10.298102981029821</v>
      </c>
      <c r="AE160" s="335">
        <f>(I160/AB160)/Y160</f>
        <v>12.944778798437337</v>
      </c>
      <c r="AF160" s="371">
        <v>10670</v>
      </c>
      <c r="AG160" s="125">
        <v>54.25</v>
      </c>
      <c r="AH160" s="125">
        <v>77.25</v>
      </c>
      <c r="AI160" s="372">
        <f>((I160-AG160)/AG160)*100</f>
        <v>35.594470046082954</v>
      </c>
      <c r="AJ160" s="373">
        <f>((I160-AH160)/AH160)*100</f>
        <v>-4.7766990291262106</v>
      </c>
      <c r="AK160" s="374">
        <f>AN160/AO160</f>
        <v>0.96202255211080667</v>
      </c>
      <c r="AL160" s="339">
        <f>((AQ160/AR160)^(1/1)-1)*100</f>
        <v>4.3478260869565188</v>
      </c>
      <c r="AM160" s="438">
        <f>((AQ160/AT160)^(1/3)-1)*100</f>
        <v>7.4241591334092139</v>
      </c>
      <c r="AN160" s="438">
        <f>((AQ160/AV160)^(1/5)-1)*100</f>
        <v>8.88624888199654</v>
      </c>
      <c r="AO160" s="335">
        <f>((AQ160/BA160)^(1/10)-1)*100</f>
        <v>9.2370484065045222</v>
      </c>
      <c r="AP160" s="375" t="s">
        <v>817</v>
      </c>
      <c r="AQ160" s="376">
        <v>1.2</v>
      </c>
      <c r="AR160" s="376">
        <v>1.1499999999999999</v>
      </c>
      <c r="AS160" s="378">
        <v>1.0880000000000001</v>
      </c>
      <c r="AT160" s="378">
        <v>0.96799999999999997</v>
      </c>
      <c r="AU160" s="378">
        <v>0.89600000000000013</v>
      </c>
      <c r="AV160" s="378">
        <v>0.78400000000000003</v>
      </c>
      <c r="AW160" s="378">
        <v>0.68</v>
      </c>
      <c r="AX160" s="378">
        <v>0.6</v>
      </c>
      <c r="AY160" s="378">
        <v>0.56000000000000005</v>
      </c>
      <c r="AZ160" s="378">
        <v>0.52800000000000002</v>
      </c>
      <c r="BA160" s="378">
        <v>0.496</v>
      </c>
      <c r="BB160" s="398">
        <v>0.47199999999999998</v>
      </c>
      <c r="BC160" s="363">
        <f t="shared" si="32"/>
        <v>4.3478260869565188</v>
      </c>
      <c r="BD160" s="364">
        <f t="shared" si="32"/>
        <v>5.6985294117646967</v>
      </c>
      <c r="BE160" s="364">
        <f t="shared" si="32"/>
        <v>12.396694214876035</v>
      </c>
      <c r="BF160" s="364">
        <f t="shared" si="32"/>
        <v>8.0357142857142563</v>
      </c>
      <c r="BG160" s="364">
        <f t="shared" si="32"/>
        <v>14.285714285714302</v>
      </c>
      <c r="BH160" s="364">
        <f t="shared" si="32"/>
        <v>15.294117647058814</v>
      </c>
      <c r="BI160" s="364">
        <f t="shared" si="32"/>
        <v>13.333333333333353</v>
      </c>
      <c r="BJ160" s="364">
        <f t="shared" si="32"/>
        <v>7.1428571428571397</v>
      </c>
      <c r="BK160" s="364">
        <f t="shared" si="32"/>
        <v>6.0606060606060552</v>
      </c>
      <c r="BL160" s="364">
        <f t="shared" si="32"/>
        <v>6.4516129032258229</v>
      </c>
      <c r="BM160" s="365">
        <f t="shared" si="32"/>
        <v>5.0847457627118731</v>
      </c>
      <c r="BN160" s="349">
        <f>AVERAGE(BC160:BM160)</f>
        <v>8.9210682849835319</v>
      </c>
      <c r="BO160" s="349">
        <f>SQRT(AVERAGE((BC160-$BN160)^2,(BD160-$BN160)^2,(BE160-$BN160)^2,(BF160-$BN160)^2,(BG160-$BN160)^2,(BH160-$BN160)^2,(BI160-$BN160)^2,(BJ160-$BN160)^2,(BK160-$BN160)^2,(BL160-$BN160)^2,(BM160-$BN160)^2))</f>
        <v>3.8751686816275006</v>
      </c>
    </row>
    <row r="161" spans="1:67">
      <c r="A161" s="77" t="s">
        <v>212</v>
      </c>
      <c r="B161" s="21" t="s">
        <v>532</v>
      </c>
      <c r="C161" s="21" t="s">
        <v>151</v>
      </c>
      <c r="D161" s="21" t="s">
        <v>458</v>
      </c>
      <c r="E161" s="101">
        <v>44</v>
      </c>
      <c r="F161" s="104">
        <v>26</v>
      </c>
      <c r="G161" s="39" t="s">
        <v>796</v>
      </c>
      <c r="H161" s="40" t="s">
        <v>796</v>
      </c>
      <c r="I161" s="132">
        <v>65.77</v>
      </c>
      <c r="J161" s="213">
        <f>(S161/I161)*100</f>
        <v>2.4935380872738331</v>
      </c>
      <c r="K161" s="366">
        <v>0.34</v>
      </c>
      <c r="L161" s="366">
        <v>0.41</v>
      </c>
      <c r="M161" s="166">
        <f>((L161/K161)-1)*100</f>
        <v>20.588235294117641</v>
      </c>
      <c r="N161" s="26">
        <v>40602</v>
      </c>
      <c r="O161" s="26">
        <v>40604</v>
      </c>
      <c r="P161" s="352">
        <v>40624</v>
      </c>
      <c r="Q161" s="81" t="s">
        <v>424</v>
      </c>
      <c r="R161" s="21"/>
      <c r="S161" s="211">
        <f>L161*4</f>
        <v>1.64</v>
      </c>
      <c r="T161" s="213">
        <f>S161/X161*100</f>
        <v>45.682451253481894</v>
      </c>
      <c r="U161" s="380">
        <f>(I161/SQRT(22.5*X161*(I161/AA161))-1)*100</f>
        <v>10.145959829349028</v>
      </c>
      <c r="V161" s="22">
        <f>I161/X161</f>
        <v>18.32033426183844</v>
      </c>
      <c r="W161" s="333">
        <v>12</v>
      </c>
      <c r="X161" s="353">
        <v>3.59</v>
      </c>
      <c r="Y161" s="131">
        <v>4.28</v>
      </c>
      <c r="Z161" s="124">
        <v>1.1399999999999999</v>
      </c>
      <c r="AA161" s="353">
        <v>1.49</v>
      </c>
      <c r="AB161" s="131">
        <v>5.28</v>
      </c>
      <c r="AC161" s="124">
        <v>6.08</v>
      </c>
      <c r="AD161" s="335">
        <f>(AC161/AB161-1)*100</f>
        <v>15.151515151515138</v>
      </c>
      <c r="AE161" s="381">
        <f>(I161/AB161)/Y161</f>
        <v>2.9103830359671479</v>
      </c>
      <c r="AF161" s="354">
        <v>11060</v>
      </c>
      <c r="AG161" s="124">
        <v>52.32</v>
      </c>
      <c r="AH161" s="124">
        <v>78.19</v>
      </c>
      <c r="AI161" s="355">
        <f>((I161-AG161)/AG161)*100</f>
        <v>25.707186544342498</v>
      </c>
      <c r="AJ161" s="356">
        <f>((I161-AH161)/AH161)*100</f>
        <v>-15.884384192351966</v>
      </c>
      <c r="AK161" s="357">
        <f>AN161/AO161</f>
        <v>0.8091585821687175</v>
      </c>
      <c r="AL161" s="382">
        <f>((AQ161/AR161)^(1/1)-1)*100</f>
        <v>3.0769230769230882</v>
      </c>
      <c r="AM161" s="383">
        <f>((AQ161/AT161)^(1/3)-1)*100</f>
        <v>3.1767053684250257</v>
      </c>
      <c r="AN161" s="383">
        <f>((AQ161/AV161)^(1/5)-1)*100</f>
        <v>3.2856505786842849</v>
      </c>
      <c r="AO161" s="334">
        <f>((AQ161/BA161)^(1/10)-1)*100</f>
        <v>4.0605768153358035</v>
      </c>
      <c r="AP161" s="358"/>
      <c r="AQ161" s="359">
        <v>1.34</v>
      </c>
      <c r="AR161" s="359">
        <v>1.3</v>
      </c>
      <c r="AS161" s="427">
        <v>1.26</v>
      </c>
      <c r="AT161" s="427">
        <v>1.22</v>
      </c>
      <c r="AU161" s="427">
        <v>1.18</v>
      </c>
      <c r="AV161" s="427">
        <v>1.1399999999999999</v>
      </c>
      <c r="AW161" s="427">
        <v>1.08</v>
      </c>
      <c r="AX161" s="427">
        <v>1.03</v>
      </c>
      <c r="AY161" s="427">
        <v>0.99</v>
      </c>
      <c r="AZ161" s="427">
        <v>0.94</v>
      </c>
      <c r="BA161" s="427">
        <v>0.9</v>
      </c>
      <c r="BB161" s="366">
        <v>0.87</v>
      </c>
      <c r="BC161" s="346">
        <f t="shared" si="32"/>
        <v>3.0769230769230882</v>
      </c>
      <c r="BD161" s="347">
        <f t="shared" si="32"/>
        <v>3.1746031746031855</v>
      </c>
      <c r="BE161" s="347">
        <f t="shared" si="32"/>
        <v>3.2786885245901676</v>
      </c>
      <c r="BF161" s="347">
        <f t="shared" si="32"/>
        <v>3.3898305084745894</v>
      </c>
      <c r="BG161" s="347">
        <f t="shared" si="32"/>
        <v>3.5087719298245723</v>
      </c>
      <c r="BH161" s="347">
        <f t="shared" si="32"/>
        <v>5.5555555555555358</v>
      </c>
      <c r="BI161" s="347">
        <f t="shared" si="32"/>
        <v>4.8543689320388328</v>
      </c>
      <c r="BJ161" s="347">
        <f t="shared" si="32"/>
        <v>4.0404040404040442</v>
      </c>
      <c r="BK161" s="347">
        <f t="shared" si="32"/>
        <v>5.319148936170226</v>
      </c>
      <c r="BL161" s="347">
        <f t="shared" si="32"/>
        <v>4.4444444444444287</v>
      </c>
      <c r="BM161" s="348">
        <f t="shared" si="32"/>
        <v>3.4482758620689724</v>
      </c>
      <c r="BN161" s="350">
        <f>AVERAGE(BC161:BM161)</f>
        <v>4.0082740895543312</v>
      </c>
      <c r="BO161" s="350">
        <f>SQRT(AVERAGE((BC161-$BN161)^2,(BD161-$BN161)^2,(BE161-$BN161)^2,(BF161-$BN161)^2,(BG161-$BN161)^2,(BH161-$BN161)^2,(BI161-$BN161)^2,(BJ161-$BN161)^2,(BK161-$BN161)^2,(BL161-$BN161)^2,(BM161-$BN161)^2))</f>
        <v>0.85599044590757223</v>
      </c>
    </row>
    <row r="162" spans="1:67">
      <c r="A162" s="20" t="s">
        <v>541</v>
      </c>
      <c r="B162" s="21" t="s">
        <v>542</v>
      </c>
      <c r="C162" s="21" t="s">
        <v>151</v>
      </c>
      <c r="D162" s="21" t="s">
        <v>778</v>
      </c>
      <c r="E162" s="101">
        <v>55</v>
      </c>
      <c r="F162" s="104">
        <v>3</v>
      </c>
      <c r="G162" s="39" t="s">
        <v>796</v>
      </c>
      <c r="H162" s="40" t="s">
        <v>660</v>
      </c>
      <c r="I162" s="132">
        <v>60.47</v>
      </c>
      <c r="J162" s="294">
        <f>(S162/I162)*100</f>
        <v>1.8190838432280472</v>
      </c>
      <c r="K162" s="366">
        <v>0.26</v>
      </c>
      <c r="L162" s="366">
        <v>0.27500000000000002</v>
      </c>
      <c r="M162" s="202">
        <f>((L162/K162)-1)*100</f>
        <v>5.7692307692307709</v>
      </c>
      <c r="N162" s="320">
        <v>40417</v>
      </c>
      <c r="O162" s="320">
        <v>40421</v>
      </c>
      <c r="P162" s="329">
        <v>40436</v>
      </c>
      <c r="Q162" s="26" t="s">
        <v>8</v>
      </c>
      <c r="R162" s="21"/>
      <c r="S162" s="211">
        <f>L162*4</f>
        <v>1.1000000000000001</v>
      </c>
      <c r="T162" s="214">
        <f>S162/X162*100</f>
        <v>24.070021881838073</v>
      </c>
      <c r="U162" s="332">
        <f>(I162/SQRT(22.5*X162*(I162/AA162))-1)*100</f>
        <v>16.048188721406099</v>
      </c>
      <c r="V162" s="22">
        <f>I162/X162</f>
        <v>13.23194748358862</v>
      </c>
      <c r="W162" s="333">
        <v>12</v>
      </c>
      <c r="X162" s="353">
        <v>4.57</v>
      </c>
      <c r="Y162" s="131">
        <v>1.05</v>
      </c>
      <c r="Z162" s="353">
        <v>1.43</v>
      </c>
      <c r="AA162" s="353">
        <v>2.29</v>
      </c>
      <c r="AB162" s="131">
        <v>4.58</v>
      </c>
      <c r="AC162" s="124">
        <v>5.27</v>
      </c>
      <c r="AD162" s="335">
        <f>(AC162/AB162-1)*100</f>
        <v>15.0655021834061</v>
      </c>
      <c r="AE162" s="386">
        <f>(I162/AB162)/Y162</f>
        <v>12.574339779579953</v>
      </c>
      <c r="AF162" s="354">
        <v>11250</v>
      </c>
      <c r="AG162" s="353">
        <v>43.23</v>
      </c>
      <c r="AH162" s="353">
        <v>70.150000000000006</v>
      </c>
      <c r="AI162" s="355">
        <f>((I162-AG162)/AG162)*100</f>
        <v>39.879713162155916</v>
      </c>
      <c r="AJ162" s="356">
        <f>((I162-AH162)/AH162)*100</f>
        <v>-13.799002138275132</v>
      </c>
      <c r="AK162" s="357">
        <f>AN162/AO162</f>
        <v>1.2155991876932613</v>
      </c>
      <c r="AL162" s="339">
        <f>((AQ162/AR162)^(1/1)-1)*100</f>
        <v>4.9019607843137303</v>
      </c>
      <c r="AM162" s="437">
        <f>((AQ162/AT162)^(1/3)-1)*100</f>
        <v>11.591474856823325</v>
      </c>
      <c r="AN162" s="437">
        <f>((AQ162/AV162)^(1/5)-1)*100</f>
        <v>10.14580680445134</v>
      </c>
      <c r="AO162" s="335">
        <f>((AQ162/BA162)^(1/10)-1)*100</f>
        <v>8.3463422048711386</v>
      </c>
      <c r="AP162" s="358"/>
      <c r="AQ162" s="359">
        <v>1.07</v>
      </c>
      <c r="AR162" s="359">
        <v>1.02</v>
      </c>
      <c r="AS162" s="427">
        <v>0.9</v>
      </c>
      <c r="AT162" s="427">
        <v>0.77</v>
      </c>
      <c r="AU162" s="427">
        <v>0.71</v>
      </c>
      <c r="AV162" s="427">
        <v>0.66</v>
      </c>
      <c r="AW162" s="427">
        <v>0.61</v>
      </c>
      <c r="AX162" s="427">
        <v>0.56999999999999995</v>
      </c>
      <c r="AY162" s="442">
        <v>0.54</v>
      </c>
      <c r="AZ162" s="427">
        <v>0.52</v>
      </c>
      <c r="BA162" s="427">
        <v>0.48</v>
      </c>
      <c r="BB162" s="366">
        <v>0.44</v>
      </c>
      <c r="BC162" s="363">
        <f t="shared" si="32"/>
        <v>4.9019607843137303</v>
      </c>
      <c r="BD162" s="445">
        <f t="shared" si="32"/>
        <v>13.33333333333333</v>
      </c>
      <c r="BE162" s="445">
        <f t="shared" si="32"/>
        <v>16.883116883116877</v>
      </c>
      <c r="BF162" s="445">
        <f t="shared" si="32"/>
        <v>8.4507042253521227</v>
      </c>
      <c r="BG162" s="445">
        <f t="shared" si="32"/>
        <v>7.575757575757569</v>
      </c>
      <c r="BH162" s="445">
        <f t="shared" si="32"/>
        <v>8.196721311475418</v>
      </c>
      <c r="BI162" s="445">
        <f t="shared" si="32"/>
        <v>7.0175438596491224</v>
      </c>
      <c r="BJ162" s="445">
        <f t="shared" si="32"/>
        <v>5.5555555555555358</v>
      </c>
      <c r="BK162" s="445">
        <f t="shared" si="32"/>
        <v>3.8461538461538547</v>
      </c>
      <c r="BL162" s="445">
        <f t="shared" si="32"/>
        <v>8.3333333333333481</v>
      </c>
      <c r="BM162" s="365">
        <f t="shared" si="32"/>
        <v>9.0909090909090828</v>
      </c>
      <c r="BN162" s="349">
        <f>AVERAGE(BC162:BM162)</f>
        <v>8.4713717999045457</v>
      </c>
      <c r="BO162" s="349">
        <f>SQRT(AVERAGE((BC162-$BN162)^2,(BD162-$BN162)^2,(BE162-$BN162)^2,(BF162-$BN162)^2,(BG162-$BN162)^2,(BH162-$BN162)^2,(BI162-$BN162)^2,(BJ162-$BN162)^2,(BK162-$BN162)^2,(BL162-$BN162)^2,(BM162-$BN162)^2))</f>
        <v>3.5729530365741509</v>
      </c>
    </row>
    <row r="163" spans="1:67">
      <c r="A163" s="20" t="s">
        <v>746</v>
      </c>
      <c r="B163" s="21" t="s">
        <v>747</v>
      </c>
      <c r="C163" s="21" t="s">
        <v>99</v>
      </c>
      <c r="D163" s="94" t="s">
        <v>776</v>
      </c>
      <c r="E163" s="101">
        <v>22</v>
      </c>
      <c r="F163" s="104">
        <v>111</v>
      </c>
      <c r="G163" s="39" t="s">
        <v>660</v>
      </c>
      <c r="H163" s="40" t="s">
        <v>660</v>
      </c>
      <c r="I163" s="132">
        <v>26.23</v>
      </c>
      <c r="J163" s="214">
        <v>3.5074342356080832</v>
      </c>
      <c r="K163" s="351">
        <v>0.22</v>
      </c>
      <c r="L163" s="351">
        <v>0.23</v>
      </c>
      <c r="M163" s="22">
        <v>4.5454545454545405</v>
      </c>
      <c r="N163" s="26">
        <v>40589</v>
      </c>
      <c r="O163" s="26">
        <v>40591</v>
      </c>
      <c r="P163" s="352">
        <v>40603</v>
      </c>
      <c r="Q163" s="26" t="s">
        <v>7</v>
      </c>
      <c r="R163" s="21"/>
      <c r="S163" s="211">
        <v>0.92</v>
      </c>
      <c r="T163" s="214">
        <v>56.79012345679012</v>
      </c>
      <c r="U163" s="332">
        <v>112.7530043922176</v>
      </c>
      <c r="V163" s="22">
        <v>16.191358024691365</v>
      </c>
      <c r="W163" s="333">
        <v>12</v>
      </c>
      <c r="X163" s="353">
        <v>1.62</v>
      </c>
      <c r="Y163" s="131">
        <v>1.07</v>
      </c>
      <c r="Z163" s="124">
        <v>1.04</v>
      </c>
      <c r="AA163" s="353">
        <v>6.29</v>
      </c>
      <c r="AB163" s="131">
        <v>2.0699999999999998</v>
      </c>
      <c r="AC163" s="124">
        <v>2.3199999999999998</v>
      </c>
      <c r="AD163" s="335">
        <v>12.077294685990349</v>
      </c>
      <c r="AE163" s="386">
        <v>11.84252110704772</v>
      </c>
      <c r="AF163" s="354">
        <v>11280</v>
      </c>
      <c r="AG163" s="124">
        <v>26.12</v>
      </c>
      <c r="AH163" s="124">
        <v>36.200000000000003</v>
      </c>
      <c r="AI163" s="355">
        <v>0.42113323124042701</v>
      </c>
      <c r="AJ163" s="356">
        <v>-27.541436464088399</v>
      </c>
      <c r="AK163" s="357">
        <v>0.65436305779520099</v>
      </c>
      <c r="AL163" s="339">
        <v>4.7619047619047672</v>
      </c>
      <c r="AM163" s="437">
        <v>5.9457770971115051</v>
      </c>
      <c r="AN163" s="437">
        <v>5.9223841048812176</v>
      </c>
      <c r="AO163" s="335">
        <v>9.0506088849758637</v>
      </c>
      <c r="AP163" s="358"/>
      <c r="AQ163" s="359">
        <v>0.88</v>
      </c>
      <c r="AR163" s="359">
        <v>0.84</v>
      </c>
      <c r="AS163" s="428">
        <v>0.8</v>
      </c>
      <c r="AT163" s="428">
        <v>0.74</v>
      </c>
      <c r="AU163" s="428">
        <v>0.7</v>
      </c>
      <c r="AV163" s="428">
        <v>0.66</v>
      </c>
      <c r="AW163" s="428">
        <v>0.56000000000000005</v>
      </c>
      <c r="AX163" s="428">
        <v>0.42</v>
      </c>
      <c r="AY163" s="428">
        <v>0.4</v>
      </c>
      <c r="AZ163" s="428">
        <v>0.38</v>
      </c>
      <c r="BA163" s="428">
        <v>0.37</v>
      </c>
      <c r="BB163" s="366">
        <v>0.36</v>
      </c>
      <c r="BC163" s="363">
        <v>4.7619047619047672</v>
      </c>
      <c r="BD163" s="364">
        <v>4.9999999999999822</v>
      </c>
      <c r="BE163" s="364">
        <v>8.1081081081081123</v>
      </c>
      <c r="BF163" s="364">
        <v>5.7142857142857153</v>
      </c>
      <c r="BG163" s="364">
        <v>6.0606060606060543</v>
      </c>
      <c r="BH163" s="364">
        <v>17.857142857142858</v>
      </c>
      <c r="BI163" s="364">
        <v>33.33333333333335</v>
      </c>
      <c r="BJ163" s="364">
        <v>4.9999999999999822</v>
      </c>
      <c r="BK163" s="364">
        <v>5.2631578947368363</v>
      </c>
      <c r="BL163" s="364">
        <v>2.7027027027026977</v>
      </c>
      <c r="BM163" s="365">
        <v>2.7777777777777901</v>
      </c>
      <c r="BN163" s="349">
        <v>8.7799108373271046</v>
      </c>
      <c r="BO163" s="349">
        <v>8.6998230290954481</v>
      </c>
    </row>
    <row r="164" spans="1:67">
      <c r="A164" s="20" t="s">
        <v>544</v>
      </c>
      <c r="B164" s="21" t="s">
        <v>548</v>
      </c>
      <c r="C164" s="21" t="s">
        <v>100</v>
      </c>
      <c r="D164" s="21" t="s">
        <v>677</v>
      </c>
      <c r="E164" s="101">
        <v>19</v>
      </c>
      <c r="F164" s="104">
        <v>123</v>
      </c>
      <c r="G164" s="39" t="s">
        <v>660</v>
      </c>
      <c r="H164" s="40" t="s">
        <v>660</v>
      </c>
      <c r="I164" s="132">
        <v>50</v>
      </c>
      <c r="J164" s="294">
        <v>1.4</v>
      </c>
      <c r="K164" s="351">
        <v>0.155</v>
      </c>
      <c r="L164" s="351">
        <v>0.17499999999999999</v>
      </c>
      <c r="M164" s="22">
        <v>12.9032258064516</v>
      </c>
      <c r="N164" s="26">
        <v>40529</v>
      </c>
      <c r="O164" s="26">
        <v>40533</v>
      </c>
      <c r="P164" s="352">
        <v>40561</v>
      </c>
      <c r="Q164" s="26" t="s">
        <v>773</v>
      </c>
      <c r="R164" s="21"/>
      <c r="S164" s="211">
        <v>0.7</v>
      </c>
      <c r="T164" s="214">
        <v>31.390134529147979</v>
      </c>
      <c r="U164" s="332">
        <v>128.72885887424277</v>
      </c>
      <c r="V164" s="22">
        <v>22.421524663677125</v>
      </c>
      <c r="W164" s="333">
        <v>12</v>
      </c>
      <c r="X164" s="353">
        <v>2.23</v>
      </c>
      <c r="Y164" s="131">
        <v>1.43</v>
      </c>
      <c r="Z164" s="353">
        <v>1.88</v>
      </c>
      <c r="AA164" s="353">
        <v>5.25</v>
      </c>
      <c r="AB164" s="131">
        <v>2.54</v>
      </c>
      <c r="AC164" s="353">
        <v>2.87</v>
      </c>
      <c r="AD164" s="335">
        <v>12.992125984251969</v>
      </c>
      <c r="AE164" s="386">
        <v>13.765761797257859</v>
      </c>
      <c r="AF164" s="354">
        <v>11600</v>
      </c>
      <c r="AG164" s="353">
        <v>46.07</v>
      </c>
      <c r="AH164" s="353">
        <v>57.19</v>
      </c>
      <c r="AI164" s="355">
        <v>8.5304970696765778</v>
      </c>
      <c r="AJ164" s="356">
        <v>-12.572127994404612</v>
      </c>
      <c r="AK164" s="357">
        <v>1.2169077643582074</v>
      </c>
      <c r="AL164" s="339">
        <v>10.714285714285699</v>
      </c>
      <c r="AM164" s="438">
        <v>10.461588908611912</v>
      </c>
      <c r="AN164" s="438">
        <v>12.115260160214428</v>
      </c>
      <c r="AO164" s="335">
        <v>9.9557752157197985</v>
      </c>
      <c r="AP164" s="358"/>
      <c r="AQ164" s="359">
        <v>0.62</v>
      </c>
      <c r="AR164" s="359">
        <v>0.56000000000000005</v>
      </c>
      <c r="AS164" s="428">
        <v>0.52</v>
      </c>
      <c r="AT164" s="428">
        <v>0.46</v>
      </c>
      <c r="AU164" s="428">
        <v>0.4</v>
      </c>
      <c r="AV164" s="428">
        <v>0.35</v>
      </c>
      <c r="AW164" s="428">
        <v>0.32</v>
      </c>
      <c r="AX164" s="428">
        <v>0.28999999999999998</v>
      </c>
      <c r="AY164" s="428">
        <v>0.27</v>
      </c>
      <c r="AZ164" s="428">
        <v>0.26</v>
      </c>
      <c r="BA164" s="428">
        <v>0.24</v>
      </c>
      <c r="BB164" s="366">
        <v>0.21</v>
      </c>
      <c r="BC164" s="363">
        <v>10.714285714285699</v>
      </c>
      <c r="BD164" s="364">
        <v>7.6923076923077085</v>
      </c>
      <c r="BE164" s="364">
        <v>13.043478260869559</v>
      </c>
      <c r="BF164" s="364">
        <v>14.999999999999993</v>
      </c>
      <c r="BG164" s="364">
        <v>14.285714285714301</v>
      </c>
      <c r="BH164" s="364">
        <v>9.3750000000000018</v>
      </c>
      <c r="BI164" s="364">
        <v>10.34482758620692</v>
      </c>
      <c r="BJ164" s="364">
        <v>7.4074074074073959</v>
      </c>
      <c r="BK164" s="364">
        <v>3.8461538461538547</v>
      </c>
      <c r="BL164" s="364">
        <v>8.3333333333333499</v>
      </c>
      <c r="BM164" s="365">
        <v>14.285714285714281</v>
      </c>
      <c r="BN164" s="349">
        <v>10.393474764726642</v>
      </c>
      <c r="BO164" s="349">
        <v>3.3440411460831458</v>
      </c>
    </row>
    <row r="165" spans="1:67">
      <c r="A165" s="20" t="s">
        <v>484</v>
      </c>
      <c r="B165" s="21" t="s">
        <v>485</v>
      </c>
      <c r="C165" s="21" t="s">
        <v>151</v>
      </c>
      <c r="D165" s="21" t="s">
        <v>702</v>
      </c>
      <c r="E165" s="101">
        <v>14</v>
      </c>
      <c r="F165" s="104">
        <v>180</v>
      </c>
      <c r="G165" s="39" t="s">
        <v>717</v>
      </c>
      <c r="H165" s="40" t="s">
        <v>717</v>
      </c>
      <c r="I165" s="156">
        <v>72.31</v>
      </c>
      <c r="J165" s="295">
        <v>1.6042041211450699</v>
      </c>
      <c r="K165" s="385">
        <v>0.25</v>
      </c>
      <c r="L165" s="351">
        <v>0.28999999999999998</v>
      </c>
      <c r="M165" s="32">
        <v>15.999999999999993</v>
      </c>
      <c r="N165" s="26">
        <v>40528</v>
      </c>
      <c r="O165" s="26">
        <v>40532</v>
      </c>
      <c r="P165" s="352">
        <v>40546</v>
      </c>
      <c r="Q165" s="26" t="s">
        <v>11</v>
      </c>
      <c r="R165" s="21"/>
      <c r="S165" s="171">
        <v>1.1599999999999999</v>
      </c>
      <c r="T165" s="215">
        <v>46.4</v>
      </c>
      <c r="U165" s="388">
        <v>245.57775134146331</v>
      </c>
      <c r="V165" s="22">
        <v>28.923999999999999</v>
      </c>
      <c r="W165" s="369">
        <v>12</v>
      </c>
      <c r="X165" s="353">
        <v>2.5</v>
      </c>
      <c r="Y165" s="131">
        <v>1.77</v>
      </c>
      <c r="Z165" s="124">
        <v>1.22</v>
      </c>
      <c r="AA165" s="353">
        <v>9.2900000000000009</v>
      </c>
      <c r="AB165" s="131">
        <v>2.69</v>
      </c>
      <c r="AC165" s="124">
        <v>3.15</v>
      </c>
      <c r="AD165" s="335">
        <v>17.100371747211884</v>
      </c>
      <c r="AE165" s="389">
        <v>15.187028752651587</v>
      </c>
      <c r="AF165" s="354">
        <v>11900</v>
      </c>
      <c r="AG165" s="124">
        <v>63.800000000000004</v>
      </c>
      <c r="AH165" s="124">
        <v>82.61</v>
      </c>
      <c r="AI165" s="355">
        <v>13.338557993730419</v>
      </c>
      <c r="AJ165" s="356">
        <v>-12.4682241859339</v>
      </c>
      <c r="AK165" s="357">
        <v>0.96541100106936395</v>
      </c>
      <c r="AL165" s="390">
        <v>8.3333333333333499</v>
      </c>
      <c r="AM165" s="391">
        <v>13.040381433805567</v>
      </c>
      <c r="AN165" s="391">
        <v>28.227866656891742</v>
      </c>
      <c r="AO165" s="370">
        <v>29.239222078083177</v>
      </c>
      <c r="AP165" s="358"/>
      <c r="AQ165" s="359">
        <v>1.04</v>
      </c>
      <c r="AR165" s="359">
        <v>0.96</v>
      </c>
      <c r="AS165" s="427">
        <v>0.88</v>
      </c>
      <c r="AT165" s="427">
        <v>0.72</v>
      </c>
      <c r="AU165" s="427">
        <v>0.52</v>
      </c>
      <c r="AV165" s="427">
        <v>0.3</v>
      </c>
      <c r="AW165" s="427">
        <v>0.24</v>
      </c>
      <c r="AX165" s="427">
        <v>0.16</v>
      </c>
      <c r="AY165" s="427">
        <v>0.12</v>
      </c>
      <c r="AZ165" s="427">
        <v>0.1</v>
      </c>
      <c r="BA165" s="427">
        <v>0.08</v>
      </c>
      <c r="BB165" s="366">
        <v>7.0000000000000007E-2</v>
      </c>
      <c r="BC165" s="392">
        <v>8.3333333333333499</v>
      </c>
      <c r="BD165" s="393">
        <v>9.0909090909090828</v>
      </c>
      <c r="BE165" s="393">
        <v>22.222222222222221</v>
      </c>
      <c r="BF165" s="393">
        <v>38.461538461538453</v>
      </c>
      <c r="BG165" s="393">
        <v>73.333333333333329</v>
      </c>
      <c r="BH165" s="393">
        <v>25</v>
      </c>
      <c r="BI165" s="393">
        <v>50</v>
      </c>
      <c r="BJ165" s="393">
        <v>33.33333333333335</v>
      </c>
      <c r="BK165" s="393">
        <v>2</v>
      </c>
      <c r="BL165" s="393">
        <v>25</v>
      </c>
      <c r="BM165" s="394">
        <v>14.285714285714281</v>
      </c>
      <c r="BN165" s="395">
        <v>29.005489460034919</v>
      </c>
      <c r="BO165" s="395">
        <v>18.374077808472052</v>
      </c>
    </row>
    <row r="166" spans="1:67">
      <c r="A166" s="10" t="s">
        <v>902</v>
      </c>
      <c r="B166" s="11" t="s">
        <v>903</v>
      </c>
      <c r="C166" s="21" t="s">
        <v>100</v>
      </c>
      <c r="D166" s="11" t="s">
        <v>230</v>
      </c>
      <c r="E166" s="100">
        <v>38</v>
      </c>
      <c r="F166" s="104">
        <v>54</v>
      </c>
      <c r="G166" s="37" t="s">
        <v>660</v>
      </c>
      <c r="H166" s="38" t="s">
        <v>660</v>
      </c>
      <c r="I166" s="148">
        <v>38.89</v>
      </c>
      <c r="J166" s="214">
        <f>(S166/I166)*100</f>
        <v>3.7284649010028281</v>
      </c>
      <c r="K166" s="397">
        <v>0.36</v>
      </c>
      <c r="L166" s="397">
        <v>0.36249999999999999</v>
      </c>
      <c r="M166" s="430">
        <f>((L166/K166)-1)*100</f>
        <v>0.69444444444444198</v>
      </c>
      <c r="N166" s="17">
        <v>40541</v>
      </c>
      <c r="O166" s="17">
        <v>40543</v>
      </c>
      <c r="P166" s="16">
        <v>40585</v>
      </c>
      <c r="Q166" s="17" t="s">
        <v>16</v>
      </c>
      <c r="R166" s="11"/>
      <c r="S166" s="211">
        <f>L166*4</f>
        <v>1.45</v>
      </c>
      <c r="T166" s="214">
        <f>S166/X166*100</f>
        <v>97.972972972972968</v>
      </c>
      <c r="U166" s="332">
        <f>(I166/SQRT(22.5*X166*(I166/AA166))-1)*100</f>
        <v>40.90334897990806</v>
      </c>
      <c r="V166" s="13">
        <f>I166/X166</f>
        <v>26.277027027027028</v>
      </c>
      <c r="W166" s="333">
        <v>12</v>
      </c>
      <c r="X166" s="147">
        <v>1.48</v>
      </c>
      <c r="Y166" s="146">
        <v>1.25</v>
      </c>
      <c r="Z166" s="147">
        <v>0.72</v>
      </c>
      <c r="AA166" s="147">
        <v>1.7</v>
      </c>
      <c r="AB166" s="146">
        <v>2.64</v>
      </c>
      <c r="AC166" s="147">
        <v>3.75</v>
      </c>
      <c r="AD166" s="334">
        <f>(AC166/AB166-1)*100</f>
        <v>42.04545454545454</v>
      </c>
      <c r="AE166" s="335">
        <f>(I166/AB166)/Y166</f>
        <v>11.784848484848485</v>
      </c>
      <c r="AF166" s="396">
        <v>12290</v>
      </c>
      <c r="AG166" s="147">
        <v>35.71</v>
      </c>
      <c r="AH166" s="147">
        <v>49.24</v>
      </c>
      <c r="AI166" s="336">
        <f>((I166-AG166)/AG166)*100</f>
        <v>8.9050686082329875</v>
      </c>
      <c r="AJ166" s="337">
        <f>((I166-AH166)/AH166)*100</f>
        <v>-21.019496344435421</v>
      </c>
      <c r="AK166" s="338">
        <f>AN166/AO166</f>
        <v>1.4519923001801065</v>
      </c>
      <c r="AL166" s="339">
        <f>((AQ166/AR166)^(1/1)-1)*100</f>
        <v>2.1276595744680771</v>
      </c>
      <c r="AM166" s="437">
        <f>((AQ166/AT166)^(1/3)-1)*100</f>
        <v>31.726751201669899</v>
      </c>
      <c r="AN166" s="437">
        <f>((AQ166/AV166)^(1/5)-1)*100</f>
        <v>36.851085783726333</v>
      </c>
      <c r="AO166" s="335">
        <f>((AQ166/BA166)^(1/10)-1)*100</f>
        <v>25.379670249735685</v>
      </c>
      <c r="AP166" s="341"/>
      <c r="AQ166" s="342">
        <v>1.44</v>
      </c>
      <c r="AR166" s="342">
        <v>1.41</v>
      </c>
      <c r="AS166" s="343">
        <v>1.31</v>
      </c>
      <c r="AT166" s="343">
        <v>0.63</v>
      </c>
      <c r="AU166" s="343">
        <v>0.4</v>
      </c>
      <c r="AV166" s="343">
        <v>0.3</v>
      </c>
      <c r="AW166" s="343">
        <v>0.23499999999999999</v>
      </c>
      <c r="AX166" s="343">
        <v>0.2</v>
      </c>
      <c r="AY166" s="343">
        <v>0.19</v>
      </c>
      <c r="AZ166" s="343">
        <v>0.17</v>
      </c>
      <c r="BA166" s="343">
        <v>0.15</v>
      </c>
      <c r="BB166" s="397">
        <v>0.13</v>
      </c>
      <c r="BC166" s="363">
        <f t="shared" ref="BC166:BM166" si="33">((AQ166/AR166)-1)*100</f>
        <v>2.1276595744680771</v>
      </c>
      <c r="BD166" s="364">
        <f t="shared" si="33"/>
        <v>7.6335877862595325</v>
      </c>
      <c r="BE166" s="364">
        <f t="shared" si="33"/>
        <v>107.93650793650795</v>
      </c>
      <c r="BF166" s="364">
        <f t="shared" si="33"/>
        <v>57.499999999999993</v>
      </c>
      <c r="BG166" s="364">
        <f t="shared" si="33"/>
        <v>33.33333333333335</v>
      </c>
      <c r="BH166" s="364">
        <f t="shared" si="33"/>
        <v>27.659574468085111</v>
      </c>
      <c r="BI166" s="364">
        <f t="shared" si="33"/>
        <v>17.499999999999982</v>
      </c>
      <c r="BJ166" s="364">
        <f t="shared" si="33"/>
        <v>5.2631578947368363</v>
      </c>
      <c r="BK166" s="364">
        <f t="shared" si="33"/>
        <v>11.764705882352944</v>
      </c>
      <c r="BL166" s="364">
        <f t="shared" si="33"/>
        <v>13.333333333333353</v>
      </c>
      <c r="BM166" s="365">
        <f t="shared" si="33"/>
        <v>15.384615384615374</v>
      </c>
      <c r="BN166" s="349">
        <f>AVERAGE(BC166:BM166)</f>
        <v>27.221497781244771</v>
      </c>
      <c r="BO166" s="349">
        <f>SQRT(AVERAGE((BC166-$BN166)^2,(BD166-$BN166)^2,(BE166-$BN166)^2,(BF166-$BN166)^2,(BG166-$BN166)^2,(BH166-$BN166)^2,(BI166-$BN166)^2,(BJ166-$BN166)^2,(BK166-$BN166)^2,(BL166-$BN166)^2,(BM166-$BN166)^2))</f>
        <v>29.589948327070807</v>
      </c>
    </row>
    <row r="167" spans="1:67">
      <c r="A167" s="20" t="s">
        <v>199</v>
      </c>
      <c r="B167" s="21" t="s">
        <v>200</v>
      </c>
      <c r="C167" s="21" t="s">
        <v>105</v>
      </c>
      <c r="D167" s="21" t="s">
        <v>725</v>
      </c>
      <c r="E167" s="101">
        <v>15</v>
      </c>
      <c r="F167" s="104">
        <v>172</v>
      </c>
      <c r="G167" s="39" t="s">
        <v>717</v>
      </c>
      <c r="H167" s="40" t="s">
        <v>717</v>
      </c>
      <c r="I167" s="156">
        <v>64.22</v>
      </c>
      <c r="J167" s="294">
        <v>1.7128620367486773</v>
      </c>
      <c r="K167" s="366">
        <v>0.25</v>
      </c>
      <c r="L167" s="351">
        <v>0.27500000000000002</v>
      </c>
      <c r="M167" s="22">
        <v>10.000000000000011</v>
      </c>
      <c r="N167" s="320">
        <v>40402</v>
      </c>
      <c r="O167" s="320">
        <v>40406</v>
      </c>
      <c r="P167" s="329">
        <v>40422</v>
      </c>
      <c r="Q167" s="26" t="s">
        <v>7</v>
      </c>
      <c r="R167" s="21"/>
      <c r="S167" s="211">
        <v>1.1000000000000001</v>
      </c>
      <c r="T167" s="214">
        <v>23.206751054852322</v>
      </c>
      <c r="U167" s="332">
        <v>-6.5587322912550414</v>
      </c>
      <c r="V167" s="22">
        <v>13.548523206751048</v>
      </c>
      <c r="W167" s="333">
        <v>12</v>
      </c>
      <c r="X167" s="353">
        <v>4.74</v>
      </c>
      <c r="Y167" s="131">
        <v>1.27</v>
      </c>
      <c r="Z167" s="124">
        <v>0.48</v>
      </c>
      <c r="AA167" s="353">
        <v>1.45</v>
      </c>
      <c r="AB167" s="131">
        <v>6.28</v>
      </c>
      <c r="AC167" s="353">
        <v>7.56</v>
      </c>
      <c r="AD167" s="335">
        <v>20.38216560509554</v>
      </c>
      <c r="AE167" s="335">
        <v>8.0520587792767948</v>
      </c>
      <c r="AF167" s="354">
        <v>12420</v>
      </c>
      <c r="AG167" s="124">
        <v>52.800000000000004</v>
      </c>
      <c r="AH167" s="124">
        <v>78.16</v>
      </c>
      <c r="AI167" s="355">
        <v>21.628787878787875</v>
      </c>
      <c r="AJ167" s="356">
        <v>-17.835209825997946</v>
      </c>
      <c r="AK167" s="357">
        <v>1.6456539839162163</v>
      </c>
      <c r="AL167" s="339">
        <v>5.0000000000000044</v>
      </c>
      <c r="AM167" s="437">
        <v>15.867554829548315</v>
      </c>
      <c r="AN167" s="437">
        <v>18.466445254224407</v>
      </c>
      <c r="AO167" s="335">
        <v>11.221341445228477</v>
      </c>
      <c r="AP167" s="358"/>
      <c r="AQ167" s="359">
        <v>1.05</v>
      </c>
      <c r="AR167" s="359">
        <v>1</v>
      </c>
      <c r="AS167" s="428">
        <v>0.875</v>
      </c>
      <c r="AT167" s="428">
        <v>0.67500000000000004</v>
      </c>
      <c r="AU167" s="428">
        <v>0.52500000000000002</v>
      </c>
      <c r="AV167" s="444">
        <v>0.45</v>
      </c>
      <c r="AW167" s="428">
        <v>0.42499999999999999</v>
      </c>
      <c r="AX167" s="444">
        <v>0.4</v>
      </c>
      <c r="AY167" s="428">
        <v>0.38750000000000001</v>
      </c>
      <c r="AZ167" s="444">
        <v>0.375</v>
      </c>
      <c r="BA167" s="428">
        <v>0.36249999999999999</v>
      </c>
      <c r="BB167" s="366">
        <v>0.35</v>
      </c>
      <c r="BC167" s="363">
        <v>5.0000000000000044</v>
      </c>
      <c r="BD167" s="364">
        <v>14.285714285714281</v>
      </c>
      <c r="BE167" s="364">
        <v>29.629629629629626</v>
      </c>
      <c r="BF167" s="364">
        <v>28.57142857142858</v>
      </c>
      <c r="BG167" s="364">
        <v>16.666666666666671</v>
      </c>
      <c r="BH167" s="364">
        <v>5.882352941176471</v>
      </c>
      <c r="BI167" s="364">
        <v>6.25</v>
      </c>
      <c r="BJ167" s="364">
        <v>3.2258064516128999</v>
      </c>
      <c r="BK167" s="364">
        <v>3.3333333333333437</v>
      </c>
      <c r="BL167" s="364">
        <v>3.4482758620689724</v>
      </c>
      <c r="BM167" s="365">
        <v>3.5714285714285805</v>
      </c>
      <c r="BN167" s="349">
        <v>10.896785119369044</v>
      </c>
      <c r="BO167" s="349">
        <v>9.6048705953048668</v>
      </c>
    </row>
    <row r="168" spans="1:67">
      <c r="A168" s="20" t="s">
        <v>909</v>
      </c>
      <c r="B168" s="21" t="s">
        <v>632</v>
      </c>
      <c r="C168" s="21" t="s">
        <v>101</v>
      </c>
      <c r="D168" s="21" t="s">
        <v>217</v>
      </c>
      <c r="E168" s="101">
        <v>38</v>
      </c>
      <c r="F168" s="104">
        <v>55</v>
      </c>
      <c r="G168" s="39" t="s">
        <v>660</v>
      </c>
      <c r="H168" s="40" t="s">
        <v>660</v>
      </c>
      <c r="I168" s="132">
        <v>41.6</v>
      </c>
      <c r="J168" s="214">
        <f>(S168/I168)*100</f>
        <v>2.4038461538461537</v>
      </c>
      <c r="K168" s="366">
        <v>0.23499999999999999</v>
      </c>
      <c r="L168" s="366">
        <v>0.25</v>
      </c>
      <c r="M168" s="202">
        <f>((L168/K168)-1)*100</f>
        <v>6.3829787234042534</v>
      </c>
      <c r="N168" s="26">
        <v>40596</v>
      </c>
      <c r="O168" s="26">
        <v>40598</v>
      </c>
      <c r="P168" s="352">
        <v>40612</v>
      </c>
      <c r="Q168" s="26" t="s">
        <v>247</v>
      </c>
      <c r="R168" s="21"/>
      <c r="S168" s="211">
        <f>L168*4</f>
        <v>1</v>
      </c>
      <c r="T168" s="214">
        <f>S168/X168*100</f>
        <v>36.764705882352935</v>
      </c>
      <c r="U168" s="332">
        <f>(I168/SQRT(22.5*X168*(I168/AA168))-1)*100</f>
        <v>99.069731928122721</v>
      </c>
      <c r="V168" s="22">
        <f>I168/X168</f>
        <v>15.294117647058822</v>
      </c>
      <c r="W168" s="333">
        <v>12</v>
      </c>
      <c r="X168" s="353">
        <v>2.72</v>
      </c>
      <c r="Y168" s="131">
        <v>1.31</v>
      </c>
      <c r="Z168" s="353">
        <v>2.08</v>
      </c>
      <c r="AA168" s="353">
        <v>5.83</v>
      </c>
      <c r="AB168" s="131">
        <v>2.88</v>
      </c>
      <c r="AC168" s="353">
        <v>3.18</v>
      </c>
      <c r="AD168" s="335">
        <f>(AC168/AB168-1)*100</f>
        <v>10.416666666666675</v>
      </c>
      <c r="AE168" s="335">
        <f>(I168/AB168)/Y168</f>
        <v>11.02629346904156</v>
      </c>
      <c r="AF168" s="354">
        <v>12680</v>
      </c>
      <c r="AG168" s="353">
        <v>27.08</v>
      </c>
      <c r="AH168" s="353">
        <v>44.86</v>
      </c>
      <c r="AI168" s="355">
        <f>((I168-AG168)/AG168)*100</f>
        <v>53.618906942392933</v>
      </c>
      <c r="AJ168" s="356">
        <f>((I168-AH168)/AH168)*100</f>
        <v>-7.2670530539456042</v>
      </c>
      <c r="AK168" s="357">
        <f>AN168/AO168</f>
        <v>1.0211191927208181</v>
      </c>
      <c r="AL168" s="339">
        <f>((AQ168/AR168)^(1/1)-1)*100</f>
        <v>4.4444444444444287</v>
      </c>
      <c r="AM168" s="438">
        <f>((AQ168/AT168)^(1/3)-1)*100</f>
        <v>4.6577355357731998</v>
      </c>
      <c r="AN168" s="438">
        <f>((AQ168/AV168)^(1/5)-1)*100</f>
        <v>7.3289260123837519</v>
      </c>
      <c r="AO168" s="335">
        <f>((AQ168/BA168)^(1/10)-1)*100</f>
        <v>7.1773462536293131</v>
      </c>
      <c r="AP168" s="358"/>
      <c r="AQ168" s="359">
        <v>0.94</v>
      </c>
      <c r="AR168" s="359">
        <v>0.9</v>
      </c>
      <c r="AS168" s="427">
        <v>0.88</v>
      </c>
      <c r="AT168" s="427">
        <v>0.82</v>
      </c>
      <c r="AU168" s="427">
        <v>0.72599999999999998</v>
      </c>
      <c r="AV168" s="427">
        <v>0.66</v>
      </c>
      <c r="AW168" s="427">
        <v>0.6</v>
      </c>
      <c r="AX168" s="427">
        <v>0.54</v>
      </c>
      <c r="AY168" s="427">
        <v>0.51</v>
      </c>
      <c r="AZ168" s="427">
        <v>0.49</v>
      </c>
      <c r="BA168" s="427">
        <v>0.47</v>
      </c>
      <c r="BB168" s="366">
        <v>0.43</v>
      </c>
      <c r="BC168" s="363">
        <f t="shared" ref="BC168:BM171" si="34">((AQ168/AR168)-1)*100</f>
        <v>4.4444444444444287</v>
      </c>
      <c r="BD168" s="364">
        <f t="shared" si="34"/>
        <v>2.2727272727272707</v>
      </c>
      <c r="BE168" s="364">
        <f t="shared" si="34"/>
        <v>7.3170731707317138</v>
      </c>
      <c r="BF168" s="364">
        <f t="shared" si="34"/>
        <v>12.947658402203842</v>
      </c>
      <c r="BG168" s="364">
        <f t="shared" si="34"/>
        <v>9.9999999999999858</v>
      </c>
      <c r="BH168" s="364">
        <f t="shared" si="34"/>
        <v>10.000000000000009</v>
      </c>
      <c r="BI168" s="364">
        <f t="shared" si="34"/>
        <v>11.111111111111093</v>
      </c>
      <c r="BJ168" s="364">
        <f t="shared" si="34"/>
        <v>5.8823529411764719</v>
      </c>
      <c r="BK168" s="364">
        <f t="shared" si="34"/>
        <v>4.081632653061229</v>
      </c>
      <c r="BL168" s="364">
        <f t="shared" si="34"/>
        <v>4.2553191489361764</v>
      </c>
      <c r="BM168" s="365">
        <f t="shared" si="34"/>
        <v>9.302325581395344</v>
      </c>
      <c r="BN168" s="349">
        <f>AVERAGE(BC168:BM168)</f>
        <v>7.4195131568897787</v>
      </c>
      <c r="BO168" s="349">
        <f>SQRT(AVERAGE((BC168-$BN168)^2,(BD168-$BN168)^2,(BE168-$BN168)^2,(BF168-$BN168)^2,(BG168-$BN168)^2,(BH168-$BN168)^2,(BI168-$BN168)^2,(BJ168-$BN168)^2,(BK168-$BN168)^2,(BL168-$BN168)^2,(BM168-$BN168)^2))</f>
        <v>3.301768904256015</v>
      </c>
    </row>
    <row r="169" spans="1:67">
      <c r="A169" s="20" t="s">
        <v>906</v>
      </c>
      <c r="B169" s="21" t="s">
        <v>907</v>
      </c>
      <c r="C169" s="21" t="s">
        <v>101</v>
      </c>
      <c r="D169" s="21" t="s">
        <v>460</v>
      </c>
      <c r="E169" s="101">
        <v>38</v>
      </c>
      <c r="F169" s="104">
        <v>52</v>
      </c>
      <c r="G169" s="39" t="s">
        <v>796</v>
      </c>
      <c r="H169" s="40" t="s">
        <v>796</v>
      </c>
      <c r="I169" s="132">
        <v>116.8</v>
      </c>
      <c r="J169" s="214">
        <f>(S169/I169)*100</f>
        <v>2.1575342465753424</v>
      </c>
      <c r="K169" s="366">
        <v>0.6</v>
      </c>
      <c r="L169" s="366">
        <v>0.63</v>
      </c>
      <c r="M169" s="202">
        <f>((L169/K169)-1)*100</f>
        <v>5.0000000000000044</v>
      </c>
      <c r="N169" s="26">
        <v>40520</v>
      </c>
      <c r="O169" s="26">
        <v>40522</v>
      </c>
      <c r="P169" s="352">
        <v>40532</v>
      </c>
      <c r="Q169" s="26" t="s">
        <v>9</v>
      </c>
      <c r="R169" s="21"/>
      <c r="S169" s="211">
        <f>L169*4</f>
        <v>2.52</v>
      </c>
      <c r="T169" s="214">
        <f>S169/X169*100</f>
        <v>44.210526315789473</v>
      </c>
      <c r="U169" s="332">
        <f>(I169/SQRT(22.5*X169*(I169/AA169))-1)*100</f>
        <v>67.753648394625387</v>
      </c>
      <c r="V169" s="22">
        <f>I169/X169</f>
        <v>20.491228070175438</v>
      </c>
      <c r="W169" s="333">
        <v>12</v>
      </c>
      <c r="X169" s="353">
        <v>5.7</v>
      </c>
      <c r="Y169" s="131">
        <v>1.48</v>
      </c>
      <c r="Z169" s="124">
        <v>1.62</v>
      </c>
      <c r="AA169" s="353">
        <v>3.09</v>
      </c>
      <c r="AB169" s="131">
        <v>7.48</v>
      </c>
      <c r="AC169" s="124">
        <v>8.14</v>
      </c>
      <c r="AD169" s="335">
        <f>(AC169/AB169-1)*100</f>
        <v>8.8235294117646959</v>
      </c>
      <c r="AE169" s="335">
        <f>(I169/AB169)/Y169</f>
        <v>10.550657609481139</v>
      </c>
      <c r="AF169" s="354">
        <v>12780</v>
      </c>
      <c r="AG169" s="124">
        <v>70.09</v>
      </c>
      <c r="AH169" s="124">
        <v>131.30000000000001</v>
      </c>
      <c r="AI169" s="355">
        <f>((I169-AG169)/AG169)*100</f>
        <v>66.642887715793961</v>
      </c>
      <c r="AJ169" s="356">
        <f>((I169-AH169)/AH169)*100</f>
        <v>-11.043412033511053</v>
      </c>
      <c r="AK169" s="357">
        <f>AN169/AO169</f>
        <v>1.6256938006026673</v>
      </c>
      <c r="AL169" s="339">
        <f>((AQ169/AR169)^(1/1)-1)*100</f>
        <v>2.5316455696202445</v>
      </c>
      <c r="AM169" s="437">
        <f>((AQ169/AT169)^(1/3)-1)*100</f>
        <v>2.9043665280804154</v>
      </c>
      <c r="AN169" s="437">
        <f>((AQ169/AV169)^(1/5)-1)*100</f>
        <v>17.17709249338597</v>
      </c>
      <c r="AO169" s="335">
        <f>((AQ169/BA169)^(1/10)-1)*100</f>
        <v>10.566007256113163</v>
      </c>
      <c r="AP169" s="358"/>
      <c r="AQ169" s="359">
        <v>2.4300000000000002</v>
      </c>
      <c r="AR169" s="359">
        <v>2.37</v>
      </c>
      <c r="AS169" s="428">
        <v>2.33</v>
      </c>
      <c r="AT169" s="428">
        <v>2.23</v>
      </c>
      <c r="AU169" s="428">
        <v>1.94</v>
      </c>
      <c r="AV169" s="428">
        <v>1.1000000000000001</v>
      </c>
      <c r="AW169" s="428">
        <v>1.05</v>
      </c>
      <c r="AX169" s="428">
        <v>1.01</v>
      </c>
      <c r="AY169" s="428">
        <v>0.97</v>
      </c>
      <c r="AZ169" s="428">
        <v>0.93</v>
      </c>
      <c r="BA169" s="428">
        <v>0.89</v>
      </c>
      <c r="BB169" s="366">
        <v>0.85</v>
      </c>
      <c r="BC169" s="363">
        <f t="shared" si="34"/>
        <v>2.5316455696202445</v>
      </c>
      <c r="BD169" s="445">
        <f t="shared" si="34"/>
        <v>1.7167381974249052</v>
      </c>
      <c r="BE169" s="445">
        <f t="shared" si="34"/>
        <v>4.484304932735439</v>
      </c>
      <c r="BF169" s="445">
        <f t="shared" si="34"/>
        <v>14.948453608247414</v>
      </c>
      <c r="BG169" s="445">
        <f t="shared" si="34"/>
        <v>76.363636363636346</v>
      </c>
      <c r="BH169" s="445">
        <f t="shared" si="34"/>
        <v>4.7619047619047672</v>
      </c>
      <c r="BI169" s="445">
        <f t="shared" si="34"/>
        <v>3.9603960396039639</v>
      </c>
      <c r="BJ169" s="445">
        <f t="shared" si="34"/>
        <v>4.1237113402061931</v>
      </c>
      <c r="BK169" s="445">
        <f t="shared" si="34"/>
        <v>4.3010752688172005</v>
      </c>
      <c r="BL169" s="445">
        <f t="shared" si="34"/>
        <v>4.4943820224719211</v>
      </c>
      <c r="BM169" s="365">
        <f t="shared" si="34"/>
        <v>4.705882352941182</v>
      </c>
      <c r="BN169" s="349">
        <f>AVERAGE(BC169:BM169)</f>
        <v>11.490193677964509</v>
      </c>
      <c r="BO169" s="349">
        <f>SQRT(AVERAGE((BC169-$BN169)^2,(BD169-$BN169)^2,(BE169-$BN169)^2,(BF169-$BN169)^2,(BG169-$BN169)^2,(BH169-$BN169)^2,(BI169-$BN169)^2,(BJ169-$BN169)^2,(BK169-$BN169)^2,(BL169-$BN169)^2,(BM169-$BN169)^2))</f>
        <v>20.776442279235674</v>
      </c>
    </row>
    <row r="170" spans="1:67">
      <c r="A170" s="29" t="s">
        <v>438</v>
      </c>
      <c r="B170" s="31" t="s">
        <v>439</v>
      </c>
      <c r="C170" s="31" t="s">
        <v>151</v>
      </c>
      <c r="D170" s="31" t="s">
        <v>723</v>
      </c>
      <c r="E170" s="102">
        <v>54</v>
      </c>
      <c r="F170" s="104">
        <v>8</v>
      </c>
      <c r="G170" s="41" t="s">
        <v>660</v>
      </c>
      <c r="H170" s="43" t="s">
        <v>660</v>
      </c>
      <c r="I170" s="134">
        <v>79.02</v>
      </c>
      <c r="J170" s="294">
        <f>(S170/I170)*100</f>
        <v>1.8729435585927614</v>
      </c>
      <c r="K170" s="367">
        <v>0.32</v>
      </c>
      <c r="L170" s="398">
        <v>0.37</v>
      </c>
      <c r="M170" s="169">
        <f>((L170/K170)-1)*100</f>
        <v>15.625</v>
      </c>
      <c r="N170" s="45">
        <v>40669</v>
      </c>
      <c r="O170" s="45">
        <v>40673</v>
      </c>
      <c r="P170" s="44">
        <v>40697</v>
      </c>
      <c r="Q170" s="276" t="s">
        <v>142</v>
      </c>
      <c r="R170" s="177" t="s">
        <v>574</v>
      </c>
      <c r="S170" s="171">
        <f>L170*4</f>
        <v>1.48</v>
      </c>
      <c r="T170" s="214">
        <f>S170/X170*100</f>
        <v>24.915824915824913</v>
      </c>
      <c r="U170" s="332">
        <f>(I170/SQRT(22.5*X170*(I170/AA170))-1)*100</f>
        <v>17.119180141010016</v>
      </c>
      <c r="V170" s="32">
        <f>I170/X170</f>
        <v>13.303030303030301</v>
      </c>
      <c r="W170" s="369">
        <v>6</v>
      </c>
      <c r="X170" s="125">
        <v>5.94</v>
      </c>
      <c r="Y170" s="133">
        <v>1.23</v>
      </c>
      <c r="Z170" s="125">
        <v>1.0900000000000001</v>
      </c>
      <c r="AA170" s="125">
        <v>2.3199999999999998</v>
      </c>
      <c r="AB170" s="133">
        <v>6.37</v>
      </c>
      <c r="AC170" s="125">
        <v>7.51</v>
      </c>
      <c r="AD170" s="370">
        <f>(AC170/AB170-1)*100</f>
        <v>17.896389324960737</v>
      </c>
      <c r="AE170" s="335">
        <f>(I170/AB170)/Y170</f>
        <v>10.085384998276984</v>
      </c>
      <c r="AF170" s="371">
        <v>12810</v>
      </c>
      <c r="AG170" s="125">
        <v>58.71</v>
      </c>
      <c r="AH170" s="125">
        <v>99.4</v>
      </c>
      <c r="AI170" s="372">
        <f>((I170-AG170)/AG170)*100</f>
        <v>34.593765968318849</v>
      </c>
      <c r="AJ170" s="373">
        <f>((I170-AH170)/AH170)*100</f>
        <v>-20.503018108651919</v>
      </c>
      <c r="AK170" s="374">
        <f>AN170/AO170</f>
        <v>1.4821441920893439</v>
      </c>
      <c r="AL170" s="339">
        <f>((AQ170/AR170)^(1/1)-1)*100</f>
        <v>7.0000000000000062</v>
      </c>
      <c r="AM170" s="437">
        <f>((AQ170/AT170)^(1/3)-1)*100</f>
        <v>11.915562582713912</v>
      </c>
      <c r="AN170" s="437">
        <f>((AQ170/AV170)^(1/5)-1)*100</f>
        <v>13.291107433298643</v>
      </c>
      <c r="AO170" s="335">
        <f>((AQ170/BA170)^(1/10)-1)*100</f>
        <v>8.9674860949679136</v>
      </c>
      <c r="AP170" s="375"/>
      <c r="AQ170" s="376">
        <v>1.07</v>
      </c>
      <c r="AR170" s="196">
        <v>1</v>
      </c>
      <c r="AS170" s="378">
        <v>0.92</v>
      </c>
      <c r="AT170" s="378">
        <v>0.76332999999999995</v>
      </c>
      <c r="AU170" s="378">
        <v>0.65332999999999997</v>
      </c>
      <c r="AV170" s="378">
        <v>0.57333000000000001</v>
      </c>
      <c r="AW170" s="377">
        <v>0.50666</v>
      </c>
      <c r="AX170" s="378">
        <v>0.50666</v>
      </c>
      <c r="AY170" s="377">
        <v>0.48</v>
      </c>
      <c r="AZ170" s="378">
        <v>0.48</v>
      </c>
      <c r="BA170" s="377">
        <v>0.45333000000000001</v>
      </c>
      <c r="BB170" s="398">
        <v>0.45333000000000001</v>
      </c>
      <c r="BC170" s="363">
        <f t="shared" si="34"/>
        <v>7.0000000000000062</v>
      </c>
      <c r="BD170" s="445">
        <f t="shared" si="34"/>
        <v>8.6956521739130377</v>
      </c>
      <c r="BE170" s="445">
        <f t="shared" si="34"/>
        <v>20.524543775300351</v>
      </c>
      <c r="BF170" s="445">
        <f t="shared" si="34"/>
        <v>16.83682059602345</v>
      </c>
      <c r="BG170" s="445">
        <f t="shared" si="34"/>
        <v>13.953569497497064</v>
      </c>
      <c r="BH170" s="445">
        <f t="shared" si="34"/>
        <v>13.158725772707536</v>
      </c>
      <c r="BI170" s="445">
        <f t="shared" si="34"/>
        <v>0</v>
      </c>
      <c r="BJ170" s="445">
        <f t="shared" si="34"/>
        <v>5.55416666666666</v>
      </c>
      <c r="BK170" s="445">
        <f t="shared" si="34"/>
        <v>0</v>
      </c>
      <c r="BL170" s="445">
        <f t="shared" si="34"/>
        <v>5.8831314936139245</v>
      </c>
      <c r="BM170" s="365">
        <f t="shared" si="34"/>
        <v>0</v>
      </c>
      <c r="BN170" s="349">
        <f>AVERAGE(BC170:BM170)</f>
        <v>8.327873634156548</v>
      </c>
      <c r="BO170" s="349">
        <f>SQRT(AVERAGE((BC170-$BN170)^2,(BD170-$BN170)^2,(BE170-$BN170)^2,(BF170-$BN170)^2,(BG170-$BN170)^2,(BH170-$BN170)^2,(BI170-$BN170)^2,(BJ170-$BN170)^2,(BK170-$BN170)^2,(BL170-$BN170)^2,(BM170-$BN170)^2))</f>
        <v>6.7404861503951814</v>
      </c>
    </row>
    <row r="171" spans="1:67">
      <c r="A171" s="10" t="s">
        <v>393</v>
      </c>
      <c r="B171" s="11" t="s">
        <v>394</v>
      </c>
      <c r="C171" s="11" t="s">
        <v>100</v>
      </c>
      <c r="D171" s="11" t="s">
        <v>767</v>
      </c>
      <c r="E171" s="100">
        <v>40</v>
      </c>
      <c r="F171" s="104">
        <v>39</v>
      </c>
      <c r="G171" s="37" t="s">
        <v>660</v>
      </c>
      <c r="H171" s="38" t="s">
        <v>796</v>
      </c>
      <c r="I171" s="148">
        <v>84.2</v>
      </c>
      <c r="J171" s="213">
        <f>(S171/I171)*100</f>
        <v>2.7078384798099759</v>
      </c>
      <c r="K171" s="409">
        <v>0.55000000000000004</v>
      </c>
      <c r="L171" s="397">
        <v>0.56999999999999995</v>
      </c>
      <c r="M171" s="166">
        <f>((L171/K171)-1)*100</f>
        <v>3.6363636363636154</v>
      </c>
      <c r="N171" s="17">
        <v>40669</v>
      </c>
      <c r="O171" s="17">
        <v>40673</v>
      </c>
      <c r="P171" s="16">
        <v>40704</v>
      </c>
      <c r="Q171" s="17" t="s">
        <v>247</v>
      </c>
      <c r="R171" s="11"/>
      <c r="S171" s="211">
        <f>L171*4</f>
        <v>2.2799999999999998</v>
      </c>
      <c r="T171" s="213">
        <f>S171/X171*100</f>
        <v>35.962145110410091</v>
      </c>
      <c r="U171" s="380">
        <f>(I171/SQRT(22.5*X171*(I171/AA171))-1)*100</f>
        <v>44.755253517654367</v>
      </c>
      <c r="V171" s="22">
        <f>I171/X171</f>
        <v>13.280757097791799</v>
      </c>
      <c r="W171" s="333">
        <v>12</v>
      </c>
      <c r="X171" s="353">
        <v>6.34</v>
      </c>
      <c r="Y171" s="131">
        <v>1.1399999999999999</v>
      </c>
      <c r="Z171" s="353">
        <v>0.97</v>
      </c>
      <c r="AA171" s="353">
        <v>3.55</v>
      </c>
      <c r="AB171" s="131">
        <v>6.8</v>
      </c>
      <c r="AC171" s="353">
        <v>7.33</v>
      </c>
      <c r="AD171" s="335">
        <f>(AC171/AB171-1)*100</f>
        <v>7.794117647058818</v>
      </c>
      <c r="AE171" s="381">
        <f>(I171/AB171)/Y171</f>
        <v>10.86171310629515</v>
      </c>
      <c r="AF171" s="354">
        <v>13320</v>
      </c>
      <c r="AG171" s="353">
        <v>63.12</v>
      </c>
      <c r="AH171" s="353">
        <v>97.81</v>
      </c>
      <c r="AI171" s="355">
        <f>((I171-AG171)/AG171)*100</f>
        <v>33.396704689480366</v>
      </c>
      <c r="AJ171" s="356">
        <f>((I171-AH171)/AH171)*100</f>
        <v>-13.914732644923831</v>
      </c>
      <c r="AK171" s="357">
        <f>AN171/AO171</f>
        <v>1.0268524086895932</v>
      </c>
      <c r="AL171" s="382">
        <f>((AQ171/AR171)^(1/1)-1)*100</f>
        <v>2.3474178403755985</v>
      </c>
      <c r="AM171" s="383">
        <f>((AQ171/AT171)^(1/3)-1)*100</f>
        <v>2.2371596425868834</v>
      </c>
      <c r="AN171" s="383">
        <f>((AQ171/AV171)^(1/5)-1)*100</f>
        <v>3.2259075614014865</v>
      </c>
      <c r="AO171" s="334">
        <f>((AQ171/BA171)^(1/10)-1)*100</f>
        <v>3.1415493931773453</v>
      </c>
      <c r="AP171" s="358"/>
      <c r="AQ171" s="359">
        <v>2.1800000000000002</v>
      </c>
      <c r="AR171" s="359">
        <v>2.13</v>
      </c>
      <c r="AS171" s="428">
        <v>2.09</v>
      </c>
      <c r="AT171" s="428">
        <v>2.04</v>
      </c>
      <c r="AU171" s="428">
        <v>1.91</v>
      </c>
      <c r="AV171" s="428">
        <v>1.86</v>
      </c>
      <c r="AW171" s="428">
        <v>1.79</v>
      </c>
      <c r="AX171" s="428">
        <v>1.73</v>
      </c>
      <c r="AY171" s="428">
        <v>1.69</v>
      </c>
      <c r="AZ171" s="428">
        <v>1.68</v>
      </c>
      <c r="BA171" s="428">
        <v>1.6</v>
      </c>
      <c r="BB171" s="366">
        <v>1.52</v>
      </c>
      <c r="BC171" s="346">
        <f t="shared" si="34"/>
        <v>2.3474178403755985</v>
      </c>
      <c r="BD171" s="347">
        <f t="shared" si="34"/>
        <v>1.9138755980861344</v>
      </c>
      <c r="BE171" s="347">
        <f t="shared" si="34"/>
        <v>2.450980392156854</v>
      </c>
      <c r="BF171" s="347">
        <f t="shared" si="34"/>
        <v>6.8062827225130906</v>
      </c>
      <c r="BG171" s="347">
        <f t="shared" si="34"/>
        <v>2.6881720430107503</v>
      </c>
      <c r="BH171" s="347">
        <f t="shared" si="34"/>
        <v>3.9106145251396773</v>
      </c>
      <c r="BI171" s="347">
        <f t="shared" si="34"/>
        <v>3.4682080924855585</v>
      </c>
      <c r="BJ171" s="347">
        <f t="shared" si="34"/>
        <v>2.3668639053254559</v>
      </c>
      <c r="BK171" s="347">
        <f t="shared" si="34"/>
        <v>0.59523809523809312</v>
      </c>
      <c r="BL171" s="347">
        <f t="shared" si="34"/>
        <v>4.9999999999999822</v>
      </c>
      <c r="BM171" s="348">
        <f t="shared" si="34"/>
        <v>5.2631578947368363</v>
      </c>
      <c r="BN171" s="350">
        <f>AVERAGE(BC171:BM171)</f>
        <v>3.3464373735516393</v>
      </c>
      <c r="BO171" s="350">
        <f>SQRT(AVERAGE((BC171-$BN171)^2,(BD171-$BN171)^2,(BE171-$BN171)^2,(BF171-$BN171)^2,(BG171-$BN171)^2,(BH171-$BN171)^2,(BI171-$BN171)^2,(BJ171-$BN171)^2,(BK171-$BN171)^2,(BL171-$BN171)^2,(BM171-$BN171)^2))</f>
        <v>1.6929219519348417</v>
      </c>
    </row>
    <row r="172" spans="1:67">
      <c r="A172" s="20" t="s">
        <v>496</v>
      </c>
      <c r="B172" s="21" t="s">
        <v>497</v>
      </c>
      <c r="C172" s="21" t="s">
        <v>102</v>
      </c>
      <c r="D172" s="21" t="s">
        <v>722</v>
      </c>
      <c r="E172" s="101">
        <v>24</v>
      </c>
      <c r="F172" s="104">
        <v>103</v>
      </c>
      <c r="G172" s="39" t="s">
        <v>717</v>
      </c>
      <c r="H172" s="40" t="s">
        <v>717</v>
      </c>
      <c r="I172" s="124">
        <v>56.800000000000004</v>
      </c>
      <c r="J172" s="214">
        <v>2.1830985915492964</v>
      </c>
      <c r="K172" s="351">
        <v>0.27</v>
      </c>
      <c r="L172" s="351">
        <v>0.31</v>
      </c>
      <c r="M172" s="22">
        <v>14.814814814814811</v>
      </c>
      <c r="N172" s="25">
        <v>40613</v>
      </c>
      <c r="O172" s="26">
        <v>40617</v>
      </c>
      <c r="P172" s="352">
        <v>40631</v>
      </c>
      <c r="Q172" s="26" t="s">
        <v>451</v>
      </c>
      <c r="R172" s="21"/>
      <c r="S172" s="211">
        <v>1.24</v>
      </c>
      <c r="T172" s="214">
        <v>46.268656716417901</v>
      </c>
      <c r="U172" s="332">
        <v>99.847371280256098</v>
      </c>
      <c r="V172" s="22">
        <v>21.194029850746258</v>
      </c>
      <c r="W172" s="333">
        <v>12</v>
      </c>
      <c r="X172" s="353">
        <v>2.68</v>
      </c>
      <c r="Y172" s="131">
        <v>1.53</v>
      </c>
      <c r="Z172" s="353">
        <v>5.87</v>
      </c>
      <c r="AA172" s="353">
        <v>4.24</v>
      </c>
      <c r="AB172" s="131">
        <v>3.14</v>
      </c>
      <c r="AC172" s="353">
        <v>3.64</v>
      </c>
      <c r="AD172" s="335">
        <v>15.923566878980893</v>
      </c>
      <c r="AE172" s="386">
        <v>11.822988218642022</v>
      </c>
      <c r="AF172" s="354">
        <v>14750</v>
      </c>
      <c r="AG172" s="353">
        <v>43.300000000000004</v>
      </c>
      <c r="AH172" s="353">
        <v>71.290000000000006</v>
      </c>
      <c r="AI172" s="355">
        <v>31.177829099307161</v>
      </c>
      <c r="AJ172" s="356">
        <v>-20.325431336793383</v>
      </c>
      <c r="AK172" s="357">
        <v>1.2162198677614791</v>
      </c>
      <c r="AL172" s="339">
        <v>8.0000000000000071</v>
      </c>
      <c r="AM172" s="438">
        <v>16.6733356198461</v>
      </c>
      <c r="AN172" s="438">
        <v>18.613244273857671</v>
      </c>
      <c r="AO172" s="335">
        <v>15.304177120635588</v>
      </c>
      <c r="AP172" s="358"/>
      <c r="AQ172" s="359">
        <v>1.08</v>
      </c>
      <c r="AR172" s="359">
        <v>1</v>
      </c>
      <c r="AS172" s="428">
        <v>0.96</v>
      </c>
      <c r="AT172" s="428">
        <v>0.68</v>
      </c>
      <c r="AU172" s="428">
        <v>0.56000000000000005</v>
      </c>
      <c r="AV172" s="428">
        <v>0.46</v>
      </c>
      <c r="AW172" s="428">
        <v>0.38</v>
      </c>
      <c r="AX172" s="428">
        <v>0.34</v>
      </c>
      <c r="AY172" s="428">
        <v>0.32</v>
      </c>
      <c r="AZ172" s="428">
        <v>0.3</v>
      </c>
      <c r="BA172" s="428">
        <v>0.26</v>
      </c>
      <c r="BB172" s="366">
        <v>0.2</v>
      </c>
      <c r="BC172" s="363">
        <v>8.0000000000000071</v>
      </c>
      <c r="BD172" s="364">
        <v>4.1666666666666741</v>
      </c>
      <c r="BE172" s="364">
        <v>41.176470588235276</v>
      </c>
      <c r="BF172" s="364">
        <v>21.42857142857142</v>
      </c>
      <c r="BG172" s="364">
        <v>21.73913043478262</v>
      </c>
      <c r="BH172" s="364">
        <v>21.052631578947363</v>
      </c>
      <c r="BI172" s="364">
        <v>11.76470588235294</v>
      </c>
      <c r="BJ172" s="364">
        <v>6.25</v>
      </c>
      <c r="BK172" s="364">
        <v>6.6666666666666652</v>
      </c>
      <c r="BL172" s="364">
        <v>15.384615384615369</v>
      </c>
      <c r="BM172" s="365">
        <v>30</v>
      </c>
      <c r="BN172" s="349">
        <v>17.057223511894399</v>
      </c>
      <c r="BO172" s="349">
        <v>10.912934899537563</v>
      </c>
    </row>
    <row r="173" spans="1:67">
      <c r="A173" s="20" t="s">
        <v>476</v>
      </c>
      <c r="B173" s="21" t="s">
        <v>477</v>
      </c>
      <c r="C173" s="21" t="s">
        <v>104</v>
      </c>
      <c r="D173" s="21" t="s">
        <v>768</v>
      </c>
      <c r="E173" s="101">
        <v>22</v>
      </c>
      <c r="F173" s="104">
        <v>112</v>
      </c>
      <c r="G173" s="39" t="s">
        <v>717</v>
      </c>
      <c r="H173" s="40" t="s">
        <v>717</v>
      </c>
      <c r="I173" s="353">
        <v>43.76</v>
      </c>
      <c r="J173" s="295">
        <v>1.96526508226691</v>
      </c>
      <c r="K173" s="385">
        <v>0.19500000000000001</v>
      </c>
      <c r="L173" s="351">
        <v>0.215</v>
      </c>
      <c r="M173" s="22">
        <v>10.256410256410243</v>
      </c>
      <c r="N173" s="352">
        <v>40723</v>
      </c>
      <c r="O173" s="26">
        <v>40725</v>
      </c>
      <c r="P173" s="352">
        <v>40739</v>
      </c>
      <c r="Q173" s="26" t="s">
        <v>13</v>
      </c>
      <c r="R173" s="21"/>
      <c r="S173" s="171">
        <v>0.86</v>
      </c>
      <c r="T173" s="215">
        <v>31.159420289855071</v>
      </c>
      <c r="U173" s="388">
        <v>37.679410108388694</v>
      </c>
      <c r="V173" s="22">
        <v>15.855072463768121</v>
      </c>
      <c r="W173" s="369">
        <v>6</v>
      </c>
      <c r="X173" s="353">
        <v>2.76</v>
      </c>
      <c r="Y173" s="131">
        <v>1.48</v>
      </c>
      <c r="Z173" s="353">
        <v>0.15</v>
      </c>
      <c r="AA173" s="353">
        <v>2.69</v>
      </c>
      <c r="AB173" s="131">
        <v>2.66</v>
      </c>
      <c r="AC173" s="353">
        <v>3.01</v>
      </c>
      <c r="AD173" s="335">
        <v>13.157894736842101</v>
      </c>
      <c r="AE173" s="389">
        <v>11.115626905100591</v>
      </c>
      <c r="AF173" s="354">
        <v>15340</v>
      </c>
      <c r="AG173" s="353">
        <v>29.69</v>
      </c>
      <c r="AH173" s="353">
        <v>47.06</v>
      </c>
      <c r="AI173" s="355">
        <v>47.389693499494761</v>
      </c>
      <c r="AJ173" s="356">
        <v>-7.0123246918827116</v>
      </c>
      <c r="AK173" s="357">
        <v>1.2450467578485469</v>
      </c>
      <c r="AL173" s="390">
        <v>14.285714285714281</v>
      </c>
      <c r="AM173" s="391">
        <v>19.681696117715081</v>
      </c>
      <c r="AN173" s="391">
        <v>31.95079107728942</v>
      </c>
      <c r="AO173" s="370">
        <v>25.662322218725901</v>
      </c>
      <c r="AP173" s="358"/>
      <c r="AQ173" s="359">
        <v>0.72</v>
      </c>
      <c r="AR173" s="359">
        <v>0.63</v>
      </c>
      <c r="AS173" s="428">
        <v>0.52</v>
      </c>
      <c r="AT173" s="428">
        <v>0.42</v>
      </c>
      <c r="AU173" s="428">
        <v>0.3</v>
      </c>
      <c r="AV173" s="428">
        <v>0.18</v>
      </c>
      <c r="AW173" s="444">
        <v>0.12</v>
      </c>
      <c r="AX173" s="428">
        <v>0.11</v>
      </c>
      <c r="AY173" s="444">
        <v>0.1</v>
      </c>
      <c r="AZ173" s="428">
        <v>0.09</v>
      </c>
      <c r="BA173" s="428">
        <v>7.3330000000000006E-2</v>
      </c>
      <c r="BB173" s="366">
        <v>6.6669999999999993E-2</v>
      </c>
      <c r="BC173" s="392">
        <v>14.285714285714281</v>
      </c>
      <c r="BD173" s="393">
        <v>21.153846153846153</v>
      </c>
      <c r="BE173" s="393">
        <v>23.809523809523803</v>
      </c>
      <c r="BF173" s="393">
        <v>40</v>
      </c>
      <c r="BG173" s="393">
        <v>66.666666666666671</v>
      </c>
      <c r="BH173" s="393">
        <v>50</v>
      </c>
      <c r="BI173" s="393">
        <v>9.0909090909090828</v>
      </c>
      <c r="BJ173" s="393">
        <v>9.9999999999999876</v>
      </c>
      <c r="BK173" s="393">
        <v>11.111111111111116</v>
      </c>
      <c r="BL173" s="393">
        <v>22.732851493249687</v>
      </c>
      <c r="BM173" s="394">
        <v>9.9895005249737796</v>
      </c>
      <c r="BN173" s="395">
        <v>25.349102103272227</v>
      </c>
      <c r="BO173" s="395">
        <v>18.13392609634889</v>
      </c>
    </row>
    <row r="174" spans="1:67">
      <c r="A174" s="10" t="s">
        <v>587</v>
      </c>
      <c r="B174" s="11" t="s">
        <v>588</v>
      </c>
      <c r="C174" s="21" t="s">
        <v>71</v>
      </c>
      <c r="D174" s="11" t="s">
        <v>620</v>
      </c>
      <c r="E174" s="100">
        <v>37</v>
      </c>
      <c r="F174" s="104">
        <v>59</v>
      </c>
      <c r="G174" s="37" t="s">
        <v>660</v>
      </c>
      <c r="H174" s="38" t="s">
        <v>796</v>
      </c>
      <c r="I174" s="147">
        <v>52.6</v>
      </c>
      <c r="J174" s="214">
        <f>(S174/I174)*100</f>
        <v>4.5627376425855504</v>
      </c>
      <c r="K174" s="409">
        <v>0.59499999999999997</v>
      </c>
      <c r="L174" s="397">
        <v>0.6</v>
      </c>
      <c r="M174" s="430">
        <f>((L174/K174)-1)*100</f>
        <v>0.84033613445377853</v>
      </c>
      <c r="N174" s="16">
        <v>40588</v>
      </c>
      <c r="O174" s="17">
        <v>40590</v>
      </c>
      <c r="P174" s="16">
        <v>40617</v>
      </c>
      <c r="Q174" s="17" t="s">
        <v>8</v>
      </c>
      <c r="R174" s="11"/>
      <c r="S174" s="211">
        <f>L174*4</f>
        <v>2.4</v>
      </c>
      <c r="T174" s="214">
        <f>S174/X174*100</f>
        <v>64.343163538873995</v>
      </c>
      <c r="U174" s="332">
        <f>(I174/SQRT(22.5*X174*(I174/AA174))-1)*100</f>
        <v>-6.9991880266451307</v>
      </c>
      <c r="V174" s="13">
        <f>I174/X174</f>
        <v>14.101876675603217</v>
      </c>
      <c r="W174" s="333">
        <v>12</v>
      </c>
      <c r="X174" s="147">
        <v>3.73</v>
      </c>
      <c r="Y174" s="146">
        <v>4.3499999999999996</v>
      </c>
      <c r="Z174" s="147">
        <v>1.17</v>
      </c>
      <c r="AA174" s="147">
        <v>1.38</v>
      </c>
      <c r="AB174" s="146">
        <v>3.55</v>
      </c>
      <c r="AC174" s="147">
        <v>3.69</v>
      </c>
      <c r="AD174" s="334">
        <f>(AC174/AB174-1)*100</f>
        <v>3.9436619718309807</v>
      </c>
      <c r="AE174" s="335">
        <f>(I174/AB174)/Y174</f>
        <v>3.4061842318277487</v>
      </c>
      <c r="AF174" s="396">
        <v>15390</v>
      </c>
      <c r="AG174" s="147">
        <v>45.9</v>
      </c>
      <c r="AH174" s="147">
        <v>54.36</v>
      </c>
      <c r="AI174" s="336">
        <f>((I174-AG174)/AG174)*100</f>
        <v>14.596949891067545</v>
      </c>
      <c r="AJ174" s="337">
        <f>((I174-AH174)/AH174)*100</f>
        <v>-3.2376747608535652</v>
      </c>
      <c r="AK174" s="338">
        <f>AN174/AO174</f>
        <v>0.97796884239036075</v>
      </c>
      <c r="AL174" s="339">
        <f>((AQ174/AR174)^(1/1)-1)*100</f>
        <v>0.84745762711864181</v>
      </c>
      <c r="AM174" s="437">
        <f>((AQ174/AT174)^(1/3)-1)*100</f>
        <v>0.85474230603979073</v>
      </c>
      <c r="AN174" s="437">
        <f>((AQ174/AV174)^(1/5)-1)*100</f>
        <v>0.8621965815340138</v>
      </c>
      <c r="AO174" s="335">
        <f>((AQ174/BA174)^(1/10)-1)*100</f>
        <v>0.88161968373821065</v>
      </c>
      <c r="AP174" s="341"/>
      <c r="AQ174" s="342">
        <v>2.38</v>
      </c>
      <c r="AR174" s="342">
        <v>2.36</v>
      </c>
      <c r="AS174" s="343">
        <v>2.34</v>
      </c>
      <c r="AT174" s="343">
        <v>2.3199999999999998</v>
      </c>
      <c r="AU174" s="343">
        <v>2.2999999999999998</v>
      </c>
      <c r="AV174" s="343">
        <v>2.2799999999999998</v>
      </c>
      <c r="AW174" s="343">
        <v>2.2599999999999998</v>
      </c>
      <c r="AX174" s="343">
        <v>2.2400000000000002</v>
      </c>
      <c r="AY174" s="343">
        <v>2.2200000000000002</v>
      </c>
      <c r="AZ174" s="343">
        <v>2.2000000000000002</v>
      </c>
      <c r="BA174" s="343">
        <v>2.1800000000000002</v>
      </c>
      <c r="BB174" s="397">
        <v>2.14</v>
      </c>
      <c r="BC174" s="363">
        <f t="shared" ref="BC174:BM174" si="35">((AQ174/AR174)-1)*100</f>
        <v>0.84745762711864181</v>
      </c>
      <c r="BD174" s="364">
        <f t="shared" si="35"/>
        <v>0.85470085470085166</v>
      </c>
      <c r="BE174" s="364">
        <f t="shared" si="35"/>
        <v>0.86206896551723755</v>
      </c>
      <c r="BF174" s="364">
        <f t="shared" si="35"/>
        <v>0.86956521739129933</v>
      </c>
      <c r="BG174" s="364">
        <f t="shared" si="35"/>
        <v>0.87719298245614308</v>
      </c>
      <c r="BH174" s="364">
        <f t="shared" si="35"/>
        <v>0.88495575221239076</v>
      </c>
      <c r="BI174" s="364">
        <f t="shared" si="35"/>
        <v>0.89285714285711748</v>
      </c>
      <c r="BJ174" s="364">
        <f t="shared" si="35"/>
        <v>0.9009009009008917</v>
      </c>
      <c r="BK174" s="364">
        <f t="shared" si="35"/>
        <v>0.90909090909090384</v>
      </c>
      <c r="BL174" s="364">
        <f t="shared" si="35"/>
        <v>0.91743119266054496</v>
      </c>
      <c r="BM174" s="365">
        <f t="shared" si="35"/>
        <v>1.8691588785046731</v>
      </c>
      <c r="BN174" s="349">
        <f>AVERAGE(BC174:BM174)</f>
        <v>0.97139822031006318</v>
      </c>
      <c r="BO174" s="349">
        <f>SQRT(AVERAGE((BC174-$BN174)^2,(BD174-$BN174)^2,(BE174-$BN174)^2,(BF174-$BN174)^2,(BG174-$BN174)^2,(BH174-$BN174)^2,(BI174-$BN174)^2,(BJ174-$BN174)^2,(BK174-$BN174)^2,(BL174-$BN174)^2,(BM174-$BN174)^2))</f>
        <v>0.28469389186948946</v>
      </c>
    </row>
    <row r="175" spans="1:67" s="480" customFormat="1">
      <c r="A175" s="466" t="s">
        <v>783</v>
      </c>
      <c r="B175" s="450" t="s">
        <v>784</v>
      </c>
      <c r="C175" s="450" t="s">
        <v>101</v>
      </c>
      <c r="D175" s="450" t="s">
        <v>756</v>
      </c>
      <c r="E175" s="467">
        <v>18</v>
      </c>
      <c r="F175" s="468">
        <v>138</v>
      </c>
      <c r="G175" s="469" t="s">
        <v>717</v>
      </c>
      <c r="H175" s="470" t="s">
        <v>717</v>
      </c>
      <c r="I175" s="554">
        <v>34.43</v>
      </c>
      <c r="J175" s="472">
        <v>3.6015103107754873</v>
      </c>
      <c r="K175" s="510">
        <v>0.28999999999999998</v>
      </c>
      <c r="L175" s="510">
        <v>0.31</v>
      </c>
      <c r="M175" s="477">
        <v>6.8965517241379448</v>
      </c>
      <c r="N175" s="474">
        <v>40591</v>
      </c>
      <c r="O175" s="475">
        <v>40596</v>
      </c>
      <c r="P175" s="474">
        <v>40617</v>
      </c>
      <c r="Q175" s="475" t="s">
        <v>8</v>
      </c>
      <c r="R175" s="450"/>
      <c r="S175" s="476">
        <v>1.24</v>
      </c>
      <c r="T175" s="472">
        <v>100.81300813008127</v>
      </c>
      <c r="U175" s="498">
        <v>35.692409481763448</v>
      </c>
      <c r="V175" s="477">
        <v>27.991869918699191</v>
      </c>
      <c r="W175" s="499">
        <v>12</v>
      </c>
      <c r="X175" s="471">
        <v>1.23</v>
      </c>
      <c r="Y175" s="478">
        <v>1.58</v>
      </c>
      <c r="Z175" s="471">
        <v>2.19</v>
      </c>
      <c r="AA175" s="471">
        <v>1.48</v>
      </c>
      <c r="AB175" s="478">
        <v>1.99</v>
      </c>
      <c r="AC175" s="471">
        <v>2.5099999999999998</v>
      </c>
      <c r="AD175" s="500">
        <v>26.130653266331638</v>
      </c>
      <c r="AE175" s="500">
        <v>10.950321226385091</v>
      </c>
      <c r="AF175" s="501">
        <v>28770</v>
      </c>
      <c r="AG175" s="471">
        <v>33.64</v>
      </c>
      <c r="AH175" s="471">
        <v>42.15</v>
      </c>
      <c r="AI175" s="502">
        <v>2.3483947681331729</v>
      </c>
      <c r="AJ175" s="503">
        <v>-18.315539739027276</v>
      </c>
      <c r="AK175" s="504">
        <v>1.476432609784883</v>
      </c>
      <c r="AL175" s="505">
        <v>3.5714285714285587</v>
      </c>
      <c r="AM175" s="506">
        <v>5.7817232931734805</v>
      </c>
      <c r="AN175" s="506">
        <v>7.9856830209542817</v>
      </c>
      <c r="AO175" s="500">
        <v>5.408769061337515</v>
      </c>
      <c r="AP175" s="507"/>
      <c r="AQ175" s="508">
        <v>1.1599999999999999</v>
      </c>
      <c r="AR175" s="508">
        <v>1.1200000000000001</v>
      </c>
      <c r="AS175" s="509">
        <v>1.08</v>
      </c>
      <c r="AT175" s="509">
        <v>0.98</v>
      </c>
      <c r="AU175" s="509">
        <v>0.88</v>
      </c>
      <c r="AV175" s="509">
        <v>0.79</v>
      </c>
      <c r="AW175" s="509">
        <v>0.755</v>
      </c>
      <c r="AX175" s="509">
        <v>0.72499999999999998</v>
      </c>
      <c r="AY175" s="509">
        <v>0.70499999999999996</v>
      </c>
      <c r="AZ175" s="587">
        <v>0.7</v>
      </c>
      <c r="BA175" s="509">
        <v>0.68500000000000005</v>
      </c>
      <c r="BB175" s="510">
        <v>0.65749999999999997</v>
      </c>
      <c r="BC175" s="511">
        <v>3.5714285714285587</v>
      </c>
      <c r="BD175" s="512">
        <v>3.7037037037036984</v>
      </c>
      <c r="BE175" s="512">
        <v>10.204081632653068</v>
      </c>
      <c r="BF175" s="512">
        <v>11.363636363636353</v>
      </c>
      <c r="BG175" s="512">
        <v>11.392405063291131</v>
      </c>
      <c r="BH175" s="512">
        <v>4.635761589403975</v>
      </c>
      <c r="BI175" s="512">
        <v>4.1379310344827669</v>
      </c>
      <c r="BJ175" s="512">
        <v>2.8368794326241171</v>
      </c>
      <c r="BK175" s="512">
        <v>0.71428571428571197</v>
      </c>
      <c r="BL175" s="512">
        <v>2.1897810218977969</v>
      </c>
      <c r="BM175" s="513">
        <v>4.1825095057034245</v>
      </c>
      <c r="BN175" s="514">
        <v>5.3574912393736902</v>
      </c>
      <c r="BO175" s="514">
        <v>3.6086319232047748</v>
      </c>
    </row>
    <row r="176" spans="1:67" s="480" customFormat="1">
      <c r="A176" s="466" t="s">
        <v>411</v>
      </c>
      <c r="B176" s="642" t="s">
        <v>412</v>
      </c>
      <c r="C176" s="450" t="s">
        <v>1</v>
      </c>
      <c r="D176" s="450" t="s">
        <v>224</v>
      </c>
      <c r="E176" s="467">
        <v>34</v>
      </c>
      <c r="F176" s="468">
        <v>72</v>
      </c>
      <c r="G176" s="469" t="s">
        <v>660</v>
      </c>
      <c r="H176" s="470" t="s">
        <v>796</v>
      </c>
      <c r="I176" s="479">
        <v>86.48</v>
      </c>
      <c r="J176" s="472">
        <f>(S176/I176)*100</f>
        <v>2.8214616096207212</v>
      </c>
      <c r="K176" s="510">
        <v>0.55000000000000004</v>
      </c>
      <c r="L176" s="510">
        <v>0.61</v>
      </c>
      <c r="M176" s="473">
        <f>((L176/K176)-1)*100</f>
        <v>10.909090909090891</v>
      </c>
      <c r="N176" s="481">
        <v>40511</v>
      </c>
      <c r="O176" s="475">
        <v>40513</v>
      </c>
      <c r="P176" s="474">
        <v>40527</v>
      </c>
      <c r="Q176" s="475" t="s">
        <v>8</v>
      </c>
      <c r="R176" s="617"/>
      <c r="S176" s="476">
        <f>L176*4</f>
        <v>2.44</v>
      </c>
      <c r="T176" s="472">
        <f>S176/X176*100</f>
        <v>49.392712550607278</v>
      </c>
      <c r="U176" s="498">
        <f>(I176/SQRT(22.5*X176*(I176/AA176))-1)*100</f>
        <v>120.16441735726828</v>
      </c>
      <c r="V176" s="477">
        <f>I176/X176</f>
        <v>17.506072874493928</v>
      </c>
      <c r="W176" s="499">
        <v>12</v>
      </c>
      <c r="X176" s="471">
        <v>4.9400000000000004</v>
      </c>
      <c r="Y176" s="478">
        <v>1.62</v>
      </c>
      <c r="Z176" s="479">
        <v>3.53</v>
      </c>
      <c r="AA176" s="471">
        <v>6.23</v>
      </c>
      <c r="AB176" s="478">
        <v>5.21</v>
      </c>
      <c r="AC176" s="479">
        <v>5.72</v>
      </c>
      <c r="AD176" s="500">
        <f>(AC176/AB176-1)*100</f>
        <v>9.7888675623800445</v>
      </c>
      <c r="AE176" s="500">
        <f>(I176/AB176)/Y176</f>
        <v>10.246202696618564</v>
      </c>
      <c r="AF176" s="501">
        <v>89730</v>
      </c>
      <c r="AG176" s="479">
        <v>68.59</v>
      </c>
      <c r="AH176" s="479">
        <v>89.57</v>
      </c>
      <c r="AI176" s="502">
        <f>((I176-AG176)/AG176)*100</f>
        <v>26.082519317684792</v>
      </c>
      <c r="AJ176" s="503">
        <f>((I176-AH176)/AH176)*100</f>
        <v>-3.4498157865356585</v>
      </c>
      <c r="AK176" s="504">
        <f>AN176/AO176</f>
        <v>1.0379329973184708</v>
      </c>
      <c r="AL176" s="505">
        <f>((AQ176/AR176)^(1/1)-1)*100</f>
        <v>10.243902439024399</v>
      </c>
      <c r="AM176" s="559">
        <f>((AQ176/AT176)^(1/3)-1)*100</f>
        <v>14.640760928603601</v>
      </c>
      <c r="AN176" s="559">
        <f>((AQ176/AV176)^(1/5)-1)*100</f>
        <v>27.528346064660013</v>
      </c>
      <c r="AO176" s="500">
        <f>((AQ176/BA176)^(1/10)-1)*100</f>
        <v>26.522276616872453</v>
      </c>
      <c r="AP176" s="507"/>
      <c r="AQ176" s="508">
        <v>2.2599999999999998</v>
      </c>
      <c r="AR176" s="508">
        <v>2.0499999999999998</v>
      </c>
      <c r="AS176" s="518">
        <v>1.625</v>
      </c>
      <c r="AT176" s="518">
        <v>1.5</v>
      </c>
      <c r="AU176" s="518">
        <v>1</v>
      </c>
      <c r="AV176" s="518">
        <v>0.67</v>
      </c>
      <c r="AW176" s="518">
        <v>0.55000000000000004</v>
      </c>
      <c r="AX176" s="518">
        <v>0.4</v>
      </c>
      <c r="AY176" s="518">
        <v>0.23499999999999999</v>
      </c>
      <c r="AZ176" s="518">
        <v>0.22500000000000001</v>
      </c>
      <c r="BA176" s="518">
        <v>0.215</v>
      </c>
      <c r="BB176" s="510">
        <v>0.19500000000000001</v>
      </c>
      <c r="BC176" s="511">
        <f t="shared" ref="BC176:BM176" si="36">((AQ176/AR176)-1)*100</f>
        <v>10.243902439024399</v>
      </c>
      <c r="BD176" s="540">
        <f t="shared" si="36"/>
        <v>26.15384615384615</v>
      </c>
      <c r="BE176" s="540">
        <f t="shared" si="36"/>
        <v>8.333333333333325</v>
      </c>
      <c r="BF176" s="540">
        <f t="shared" si="36"/>
        <v>50</v>
      </c>
      <c r="BG176" s="540">
        <f t="shared" si="36"/>
        <v>49.253731343283569</v>
      </c>
      <c r="BH176" s="540">
        <f t="shared" si="36"/>
        <v>21.818181818181827</v>
      </c>
      <c r="BI176" s="540">
        <f t="shared" si="36"/>
        <v>37.5</v>
      </c>
      <c r="BJ176" s="540">
        <f t="shared" si="36"/>
        <v>70.212765957446834</v>
      </c>
      <c r="BK176" s="540">
        <f t="shared" si="36"/>
        <v>4.4444444444444287</v>
      </c>
      <c r="BL176" s="540">
        <f t="shared" si="36"/>
        <v>4.6511627906976827</v>
      </c>
      <c r="BM176" s="513">
        <f t="shared" si="36"/>
        <v>10.256410256410241</v>
      </c>
      <c r="BN176" s="514">
        <f>AVERAGE(BC176:BM176)</f>
        <v>26.624343503333492</v>
      </c>
      <c r="BO176" s="514">
        <f>SQRT(AVERAGE((BC176-$BN176)^2,(BD176-$BN176)^2,(BE176-$BN176)^2,(BF176-$BN176)^2,(BG176-$BN176)^2,(BH176-$BN176)^2,(BI176-$BN176)^2,(BJ176-$BN176)^2,(BK176-$BN176)^2,(BL176-$BN176)^2,(BM176-$BN176)^2))</f>
        <v>21.203814577487542</v>
      </c>
    </row>
    <row r="177" spans="1:67" s="480" customFormat="1">
      <c r="A177" s="466" t="s">
        <v>256</v>
      </c>
      <c r="B177" s="450" t="s">
        <v>257</v>
      </c>
      <c r="C177" s="450" t="s">
        <v>1</v>
      </c>
      <c r="D177" s="515" t="s">
        <v>467</v>
      </c>
      <c r="E177" s="467">
        <v>15</v>
      </c>
      <c r="F177" s="468">
        <v>175</v>
      </c>
      <c r="G177" s="469" t="s">
        <v>717</v>
      </c>
      <c r="H177" s="470" t="s">
        <v>717</v>
      </c>
      <c r="I177" s="516">
        <v>55.300000000000004</v>
      </c>
      <c r="J177" s="483">
        <v>1.3743218806509949</v>
      </c>
      <c r="K177" s="497">
        <v>0.15</v>
      </c>
      <c r="L177" s="497">
        <v>0.19</v>
      </c>
      <c r="M177" s="477">
        <v>26.666666666666682</v>
      </c>
      <c r="N177" s="481">
        <v>40673</v>
      </c>
      <c r="O177" s="475">
        <v>40675</v>
      </c>
      <c r="P177" s="474">
        <v>40696</v>
      </c>
      <c r="Q177" s="475" t="s">
        <v>381</v>
      </c>
      <c r="R177" s="517"/>
      <c r="S177" s="476">
        <v>0.76</v>
      </c>
      <c r="T177" s="472">
        <v>23.89937106918239</v>
      </c>
      <c r="U177" s="498">
        <v>129.75665430117007</v>
      </c>
      <c r="V177" s="477">
        <v>17.389937106918239</v>
      </c>
      <c r="W177" s="499">
        <v>1</v>
      </c>
      <c r="X177" s="471">
        <v>3.18</v>
      </c>
      <c r="Y177" s="478">
        <v>1.07</v>
      </c>
      <c r="Z177" s="479">
        <v>0.96</v>
      </c>
      <c r="AA177" s="471">
        <v>6.83</v>
      </c>
      <c r="AB177" s="478">
        <v>3.93</v>
      </c>
      <c r="AC177" s="479">
        <v>4.4000000000000004</v>
      </c>
      <c r="AD177" s="500">
        <v>11.959287531806623</v>
      </c>
      <c r="AE177" s="500">
        <v>13.150697961998519</v>
      </c>
      <c r="AF177" s="501">
        <v>21350</v>
      </c>
      <c r="AG177" s="479">
        <v>39.56</v>
      </c>
      <c r="AH177" s="479">
        <v>56.78</v>
      </c>
      <c r="AI177" s="502">
        <v>39.787664307381171</v>
      </c>
      <c r="AJ177" s="503">
        <v>-2.6065516026770066</v>
      </c>
      <c r="AK177" s="504">
        <v>0.92516852461618404</v>
      </c>
      <c r="AL177" s="505">
        <v>21.27659574468084</v>
      </c>
      <c r="AM177" s="506">
        <v>18.795132483441883</v>
      </c>
      <c r="AN177" s="506">
        <v>20.431048521198431</v>
      </c>
      <c r="AO177" s="500">
        <v>22.083596639514376</v>
      </c>
      <c r="AP177" s="507"/>
      <c r="AQ177" s="508">
        <v>0.56999999999999995</v>
      </c>
      <c r="AR177" s="508">
        <v>0.47</v>
      </c>
      <c r="AS177" s="518">
        <v>0.42</v>
      </c>
      <c r="AT177" s="518">
        <v>0.34</v>
      </c>
      <c r="AU177" s="518">
        <v>0.27</v>
      </c>
      <c r="AV177" s="518">
        <v>0.22500000000000001</v>
      </c>
      <c r="AW177" s="518">
        <v>0.17</v>
      </c>
      <c r="AX177" s="518">
        <v>0.13500000000000001</v>
      </c>
      <c r="AY177" s="518">
        <v>0.1125</v>
      </c>
      <c r="AZ177" s="518">
        <v>8.7499999999999994E-2</v>
      </c>
      <c r="BA177" s="518">
        <v>7.7499999999999999E-2</v>
      </c>
      <c r="BB177" s="510">
        <v>6.7500000000000004E-2</v>
      </c>
      <c r="BC177" s="511">
        <v>21.27659574468084</v>
      </c>
      <c r="BD177" s="512">
        <v>11.90476190476191</v>
      </c>
      <c r="BE177" s="512">
        <v>23.52941176470587</v>
      </c>
      <c r="BF177" s="512">
        <v>25.925925925925924</v>
      </c>
      <c r="BG177" s="512">
        <v>2</v>
      </c>
      <c r="BH177" s="512">
        <v>32.352941176470587</v>
      </c>
      <c r="BI177" s="512">
        <v>25.925925925925924</v>
      </c>
      <c r="BJ177" s="512">
        <v>2</v>
      </c>
      <c r="BK177" s="512">
        <v>28.57142857142858</v>
      </c>
      <c r="BL177" s="512">
        <v>12.9032258064516</v>
      </c>
      <c r="BM177" s="513">
        <v>14.814814814814811</v>
      </c>
      <c r="BN177" s="514">
        <v>21.564093785015089</v>
      </c>
      <c r="BO177" s="514">
        <v>6.2250018608954454</v>
      </c>
    </row>
    <row r="178" spans="1:67" s="480" customFormat="1">
      <c r="A178" s="484" t="s">
        <v>395</v>
      </c>
      <c r="B178" s="643" t="s">
        <v>396</v>
      </c>
      <c r="C178" s="451" t="s">
        <v>1</v>
      </c>
      <c r="D178" s="451" t="s">
        <v>106</v>
      </c>
      <c r="E178" s="485">
        <v>44</v>
      </c>
      <c r="F178" s="468">
        <v>27</v>
      </c>
      <c r="G178" s="486" t="s">
        <v>796</v>
      </c>
      <c r="H178" s="487" t="s">
        <v>796</v>
      </c>
      <c r="I178" s="488">
        <v>51.49</v>
      </c>
      <c r="J178" s="472">
        <f>(S178/I178)*100</f>
        <v>2.3305496212856864</v>
      </c>
      <c r="K178" s="572">
        <v>0.25</v>
      </c>
      <c r="L178" s="572">
        <v>0.3</v>
      </c>
      <c r="M178" s="489">
        <f>((L178/K178)-1)*100</f>
        <v>19.999999999999996</v>
      </c>
      <c r="N178" s="490">
        <v>40771</v>
      </c>
      <c r="O178" s="491">
        <v>40773</v>
      </c>
      <c r="P178" s="490">
        <v>40796</v>
      </c>
      <c r="Q178" s="491" t="s">
        <v>247</v>
      </c>
      <c r="R178" s="451"/>
      <c r="S178" s="493">
        <f>L178*4</f>
        <v>1.2</v>
      </c>
      <c r="T178" s="472">
        <f>S178/X178*100</f>
        <v>29.339853300733498</v>
      </c>
      <c r="U178" s="498">
        <f>(I178/SQRT(22.5*X178*(I178/AA178))-1)*100</f>
        <v>12.94732672581025</v>
      </c>
      <c r="V178" s="494">
        <f>I178/X178</f>
        <v>12.589242053789732</v>
      </c>
      <c r="W178" s="542">
        <v>1</v>
      </c>
      <c r="X178" s="488">
        <v>4.09</v>
      </c>
      <c r="Y178" s="495">
        <v>1.1399999999999999</v>
      </c>
      <c r="Z178" s="488">
        <v>0.51</v>
      </c>
      <c r="AA178" s="488">
        <v>2.2799999999999998</v>
      </c>
      <c r="AB178" s="495">
        <v>4.1399999999999997</v>
      </c>
      <c r="AC178" s="488">
        <v>4.41</v>
      </c>
      <c r="AD178" s="543">
        <f>(AC178/AB178-1)*100</f>
        <v>6.5217391304347894</v>
      </c>
      <c r="AE178" s="500">
        <f>(I178/AB178)/Y178</f>
        <v>10.909822866344607</v>
      </c>
      <c r="AF178" s="544">
        <v>35480</v>
      </c>
      <c r="AG178" s="488">
        <v>45.65</v>
      </c>
      <c r="AH178" s="488">
        <v>60.97</v>
      </c>
      <c r="AI178" s="545">
        <f>((I178-AG178)/AG178)*100</f>
        <v>12.792990142387742</v>
      </c>
      <c r="AJ178" s="546">
        <f>((I178-AH178)/AH178)*100</f>
        <v>-15.548630474003602</v>
      </c>
      <c r="AK178" s="558">
        <f>AN178/AO178</f>
        <v>1.2418728676986783</v>
      </c>
      <c r="AL178" s="505">
        <f>((AQ178/AR178)^(1/1)-1)*100</f>
        <v>23.529411764705866</v>
      </c>
      <c r="AM178" s="559">
        <f>((AQ178/AT178)^(1/3)-1)*100</f>
        <v>17.33438845558204</v>
      </c>
      <c r="AN178" s="559">
        <f>((AQ178/AV178)^(1/5)-1)*100</f>
        <v>18.466445254224407</v>
      </c>
      <c r="AO178" s="500">
        <f>((AQ178/BA178)^(1/10)-1)*100</f>
        <v>14.869835499703509</v>
      </c>
      <c r="AP178" s="549"/>
      <c r="AQ178" s="560">
        <v>0.84</v>
      </c>
      <c r="AR178" s="560">
        <v>0.68</v>
      </c>
      <c r="AS178" s="561">
        <v>0.6</v>
      </c>
      <c r="AT178" s="561">
        <v>0.52</v>
      </c>
      <c r="AU178" s="561">
        <v>0.44</v>
      </c>
      <c r="AV178" s="561">
        <v>0.36</v>
      </c>
      <c r="AW178" s="561">
        <v>0.3</v>
      </c>
      <c r="AX178" s="561">
        <v>0.26</v>
      </c>
      <c r="AY178" s="561">
        <v>0.24</v>
      </c>
      <c r="AZ178" s="561">
        <v>0.22</v>
      </c>
      <c r="BA178" s="561">
        <v>0.21</v>
      </c>
      <c r="BB178" s="572">
        <v>0.2</v>
      </c>
      <c r="BC178" s="511">
        <f t="shared" ref="BC178:BM182" si="37">((AQ178/AR178)-1)*100</f>
        <v>23.529411764705866</v>
      </c>
      <c r="BD178" s="540">
        <f t="shared" si="37"/>
        <v>13.333333333333353</v>
      </c>
      <c r="BE178" s="540">
        <f t="shared" si="37"/>
        <v>15.384615384615374</v>
      </c>
      <c r="BF178" s="540">
        <f t="shared" si="37"/>
        <v>18.181818181818187</v>
      </c>
      <c r="BG178" s="540">
        <f t="shared" si="37"/>
        <v>22.222222222222232</v>
      </c>
      <c r="BH178" s="540">
        <f t="shared" si="37"/>
        <v>19.999999999999996</v>
      </c>
      <c r="BI178" s="540">
        <f t="shared" si="37"/>
        <v>15.384615384615374</v>
      </c>
      <c r="BJ178" s="540">
        <f t="shared" si="37"/>
        <v>8.3333333333333481</v>
      </c>
      <c r="BK178" s="540">
        <f t="shared" si="37"/>
        <v>9.0909090909090828</v>
      </c>
      <c r="BL178" s="540">
        <f t="shared" si="37"/>
        <v>4.7619047619047672</v>
      </c>
      <c r="BM178" s="513">
        <f t="shared" si="37"/>
        <v>4.9999999999999822</v>
      </c>
      <c r="BN178" s="514">
        <f>AVERAGE(BC178:BM178)</f>
        <v>14.111105768859778</v>
      </c>
      <c r="BO178" s="514">
        <f>SQRT(AVERAGE((BC178-$BN178)^2,(BD178-$BN178)^2,(BE178-$BN178)^2,(BF178-$BN178)^2,(BG178-$BN178)^2,(BH178-$BN178)^2,(BI178-$BN178)^2,(BJ178-$BN178)^2,(BK178-$BN178)^2,(BL178-$BN178)^2,(BM178-$BN178)^2))</f>
        <v>6.3144703442469154</v>
      </c>
    </row>
    <row r="179" spans="1:67" s="480" customFormat="1">
      <c r="A179" s="466" t="s">
        <v>688</v>
      </c>
      <c r="B179" s="642" t="s">
        <v>689</v>
      </c>
      <c r="C179" s="450" t="s">
        <v>101</v>
      </c>
      <c r="D179" s="584" t="s">
        <v>108</v>
      </c>
      <c r="E179" s="467">
        <v>49</v>
      </c>
      <c r="F179" s="468">
        <v>14</v>
      </c>
      <c r="G179" s="469" t="s">
        <v>660</v>
      </c>
      <c r="H179" s="470" t="s">
        <v>796</v>
      </c>
      <c r="I179" s="471">
        <v>21.58</v>
      </c>
      <c r="J179" s="496">
        <f>(S179/I179)*100</f>
        <v>2.5949953660797038</v>
      </c>
      <c r="K179" s="510">
        <v>0.11</v>
      </c>
      <c r="L179" s="510">
        <v>0.14000000000000001</v>
      </c>
      <c r="M179" s="473">
        <f>((L179/K179)-1)*100</f>
        <v>27.272727272727295</v>
      </c>
      <c r="N179" s="474">
        <v>40742</v>
      </c>
      <c r="O179" s="475">
        <v>40744</v>
      </c>
      <c r="P179" s="474">
        <v>40758</v>
      </c>
      <c r="Q179" s="482" t="s">
        <v>694</v>
      </c>
      <c r="R179" s="450"/>
      <c r="S179" s="476">
        <f>L179*4</f>
        <v>0.56000000000000005</v>
      </c>
      <c r="T179" s="496">
        <f>S179/X179*100</f>
        <v>39.436619718309863</v>
      </c>
      <c r="U179" s="574">
        <f>(I179/SQRT(22.5*X179*(I179/AA179))-1)*100</f>
        <v>5.2476028371829297</v>
      </c>
      <c r="V179" s="477">
        <f>I179/X179</f>
        <v>15.197183098591548</v>
      </c>
      <c r="W179" s="499">
        <v>1</v>
      </c>
      <c r="X179" s="471">
        <v>1.42</v>
      </c>
      <c r="Y179" s="478">
        <v>0.92</v>
      </c>
      <c r="Z179" s="479">
        <v>0.57999999999999996</v>
      </c>
      <c r="AA179" s="471">
        <v>1.64</v>
      </c>
      <c r="AB179" s="478">
        <v>1.63</v>
      </c>
      <c r="AC179" s="479">
        <v>1.9</v>
      </c>
      <c r="AD179" s="500">
        <f>(AC179/AB179-1)*100</f>
        <v>16.564417177914102</v>
      </c>
      <c r="AE179" s="575">
        <f>(I179/AB179)/Y179</f>
        <v>14.390504134435847</v>
      </c>
      <c r="AF179" s="501">
        <v>28100</v>
      </c>
      <c r="AG179" s="479">
        <v>19.350000000000001</v>
      </c>
      <c r="AH179" s="479">
        <v>27.45</v>
      </c>
      <c r="AI179" s="502">
        <f>((I179-AG179)/AG179)*100</f>
        <v>11.524547803617555</v>
      </c>
      <c r="AJ179" s="503">
        <f>((I179-AH179)/AH179)*100</f>
        <v>-21.38433515482696</v>
      </c>
      <c r="AK179" s="576">
        <f>AN179/AO179</f>
        <v>1.158272071798772</v>
      </c>
      <c r="AL179" s="534">
        <f>((AQ179/AR179)^(1/1)-1)*100</f>
        <v>14.285714285714302</v>
      </c>
      <c r="AM179" s="535">
        <f>((AQ179/AT179)^(1/3)-1)*100</f>
        <v>15.441567326431937</v>
      </c>
      <c r="AN179" s="535">
        <f>((AQ179/AV179)^(1/5)-1)*100</f>
        <v>31.95079107728942</v>
      </c>
      <c r="AO179" s="533">
        <f>((AQ179/BA179)^(1/10)-1)*100</f>
        <v>27.584875656779428</v>
      </c>
      <c r="AP179" s="507"/>
      <c r="AQ179" s="577">
        <v>0.4</v>
      </c>
      <c r="AR179" s="577">
        <v>0.35</v>
      </c>
      <c r="AS179" s="578">
        <v>0.33</v>
      </c>
      <c r="AT179" s="578">
        <v>0.26</v>
      </c>
      <c r="AU179" s="578">
        <v>0.16</v>
      </c>
      <c r="AV179" s="578">
        <v>0.1</v>
      </c>
      <c r="AW179" s="578">
        <v>7.0000000000000007E-2</v>
      </c>
      <c r="AX179" s="578">
        <v>5.2499999999999998E-2</v>
      </c>
      <c r="AY179" s="578">
        <v>0.04</v>
      </c>
      <c r="AZ179" s="578">
        <v>3.7499999999999999E-2</v>
      </c>
      <c r="BA179" s="578">
        <v>3.5000000000000003E-2</v>
      </c>
      <c r="BB179" s="579">
        <v>0.03</v>
      </c>
      <c r="BC179" s="580">
        <f t="shared" si="37"/>
        <v>14.285714285714302</v>
      </c>
      <c r="BD179" s="581">
        <f t="shared" si="37"/>
        <v>6.0606060606060552</v>
      </c>
      <c r="BE179" s="581">
        <f t="shared" si="37"/>
        <v>26.923076923076916</v>
      </c>
      <c r="BF179" s="581">
        <f t="shared" si="37"/>
        <v>62.5</v>
      </c>
      <c r="BG179" s="581">
        <f t="shared" si="37"/>
        <v>59.999999999999986</v>
      </c>
      <c r="BH179" s="581">
        <f t="shared" si="37"/>
        <v>42.857142857142861</v>
      </c>
      <c r="BI179" s="581">
        <f t="shared" si="37"/>
        <v>33.33333333333335</v>
      </c>
      <c r="BJ179" s="581">
        <f t="shared" si="37"/>
        <v>31.25</v>
      </c>
      <c r="BK179" s="581">
        <f t="shared" si="37"/>
        <v>6.6666666666666652</v>
      </c>
      <c r="BL179" s="581">
        <f t="shared" si="37"/>
        <v>7.1428571428571397</v>
      </c>
      <c r="BM179" s="582">
        <f t="shared" si="37"/>
        <v>16.666666666666675</v>
      </c>
      <c r="BN179" s="583">
        <f>AVERAGE(BC179:BM179)</f>
        <v>27.971460357824</v>
      </c>
      <c r="BO179" s="583">
        <f>SQRT(AVERAGE((BC179-$BN179)^2,(BD179-$BN179)^2,(BE179-$BN179)^2,(BF179-$BN179)^2,(BG179-$BN179)^2,(BH179-$BN179)^2,(BI179-$BN179)^2,(BJ179-$BN179)^2,(BK179-$BN179)^2,(BL179-$BN179)^2,(BM179-$BN179)^2))</f>
        <v>19.454228436868448</v>
      </c>
    </row>
    <row r="180" spans="1:67" s="480" customFormat="1">
      <c r="A180" s="466" t="s">
        <v>585</v>
      </c>
      <c r="B180" s="642" t="s">
        <v>586</v>
      </c>
      <c r="C180" s="450" t="s">
        <v>99</v>
      </c>
      <c r="D180" s="450" t="s">
        <v>210</v>
      </c>
      <c r="E180" s="467">
        <v>36</v>
      </c>
      <c r="F180" s="468">
        <v>63</v>
      </c>
      <c r="G180" s="469" t="s">
        <v>660</v>
      </c>
      <c r="H180" s="470" t="s">
        <v>796</v>
      </c>
      <c r="I180" s="479">
        <v>30.38</v>
      </c>
      <c r="J180" s="472">
        <f>(S180/I180)*100</f>
        <v>2.1066491112574064</v>
      </c>
      <c r="K180" s="510">
        <v>0.15</v>
      </c>
      <c r="L180" s="510">
        <v>0.16</v>
      </c>
      <c r="M180" s="473">
        <f>((L180/K180)-1)*100</f>
        <v>6.6666666666666652</v>
      </c>
      <c r="N180" s="481">
        <v>40589</v>
      </c>
      <c r="O180" s="475">
        <v>40591</v>
      </c>
      <c r="P180" s="474">
        <v>40612</v>
      </c>
      <c r="Q180" s="482" t="s">
        <v>247</v>
      </c>
      <c r="R180" s="450"/>
      <c r="S180" s="476">
        <f>L180*4</f>
        <v>0.64</v>
      </c>
      <c r="T180" s="472">
        <f>S180/X180*100</f>
        <v>19.692307692307693</v>
      </c>
      <c r="U180" s="498">
        <f>(I180/SQRT(22.5*X180*(I180/AA180))-1)*100</f>
        <v>-29.983249867297481</v>
      </c>
      <c r="V180" s="477">
        <f>I180/X180</f>
        <v>9.3476923076923075</v>
      </c>
      <c r="W180" s="499">
        <v>6</v>
      </c>
      <c r="X180" s="471">
        <v>3.25</v>
      </c>
      <c r="Y180" s="478">
        <v>0.94</v>
      </c>
      <c r="Z180" s="471">
        <v>0.27</v>
      </c>
      <c r="AA180" s="471">
        <v>1.18</v>
      </c>
      <c r="AB180" s="478">
        <v>3.29</v>
      </c>
      <c r="AC180" s="479">
        <v>3.37</v>
      </c>
      <c r="AD180" s="500">
        <f>(AC180/AB180-1)*100</f>
        <v>2.4316109422492405</v>
      </c>
      <c r="AE180" s="519">
        <f>(I180/AB180)/Y180</f>
        <v>9.8234495246717977</v>
      </c>
      <c r="AF180" s="501">
        <v>19380</v>
      </c>
      <c r="AG180" s="471">
        <v>26.5</v>
      </c>
      <c r="AH180" s="471">
        <v>38.020000000000003</v>
      </c>
      <c r="AI180" s="502">
        <f>((I180-AG180)/AG180)*100</f>
        <v>14.641509433962261</v>
      </c>
      <c r="AJ180" s="503">
        <f>((I180-AH180)/AH180)*100</f>
        <v>-20.094687006838516</v>
      </c>
      <c r="AK180" s="504">
        <f>AN180/AO180</f>
        <v>0.95726756488077835</v>
      </c>
      <c r="AL180" s="505">
        <f>((AQ180/AR180)^(1/1)-1)*100</f>
        <v>7.1428571428571397</v>
      </c>
      <c r="AM180" s="559">
        <f>((AQ180/AT180)^(1/3)-1)*100</f>
        <v>9.2608243623279343</v>
      </c>
      <c r="AN180" s="559">
        <f>((AQ180/AV180)^(1/5)-1)*100</f>
        <v>12.030033714161736</v>
      </c>
      <c r="AO180" s="500">
        <f>((AQ180/BA180)^(1/10)-1)*100</f>
        <v>12.56705455768785</v>
      </c>
      <c r="AP180" s="507"/>
      <c r="AQ180" s="508">
        <v>0.6</v>
      </c>
      <c r="AR180" s="508">
        <v>0.56000000000000005</v>
      </c>
      <c r="AS180" s="518">
        <v>0.52</v>
      </c>
      <c r="AT180" s="518">
        <v>0.46</v>
      </c>
      <c r="AU180" s="518">
        <v>0.4</v>
      </c>
      <c r="AV180" s="518">
        <v>0.34</v>
      </c>
      <c r="AW180" s="518">
        <v>0.3</v>
      </c>
      <c r="AX180" s="518">
        <v>0.24</v>
      </c>
      <c r="AY180" s="518">
        <v>0.22</v>
      </c>
      <c r="AZ180" s="518">
        <v>0.19286000000000003</v>
      </c>
      <c r="BA180" s="518">
        <v>0.18367</v>
      </c>
      <c r="BB180" s="510">
        <v>0.17491999999999999</v>
      </c>
      <c r="BC180" s="511">
        <f t="shared" si="37"/>
        <v>7.1428571428571397</v>
      </c>
      <c r="BD180" s="512">
        <f t="shared" si="37"/>
        <v>7.6923076923077094</v>
      </c>
      <c r="BE180" s="512">
        <f t="shared" si="37"/>
        <v>13.043478260869556</v>
      </c>
      <c r="BF180" s="512">
        <f t="shared" si="37"/>
        <v>14.999999999999991</v>
      </c>
      <c r="BG180" s="512">
        <f t="shared" si="37"/>
        <v>17.647058823529417</v>
      </c>
      <c r="BH180" s="512">
        <f t="shared" si="37"/>
        <v>13.333333333333353</v>
      </c>
      <c r="BI180" s="512">
        <f t="shared" si="37"/>
        <v>25</v>
      </c>
      <c r="BJ180" s="512">
        <f t="shared" si="37"/>
        <v>9.0909090909090828</v>
      </c>
      <c r="BK180" s="512">
        <f t="shared" si="37"/>
        <v>14.07238411282794</v>
      </c>
      <c r="BL180" s="512">
        <f t="shared" si="37"/>
        <v>5.0035389557358423</v>
      </c>
      <c r="BM180" s="513">
        <f t="shared" si="37"/>
        <v>5.0022867596615672</v>
      </c>
      <c r="BN180" s="514">
        <f>AVERAGE(BC180:BM180)</f>
        <v>12.002559470184691</v>
      </c>
      <c r="BO180" s="514">
        <f>SQRT(AVERAGE((BC180-$BN180)^2,(BD180-$BN180)^2,(BE180-$BN180)^2,(BF180-$BN180)^2,(BG180-$BN180)^2,(BH180-$BN180)^2,(BI180-$BN180)^2,(BJ180-$BN180)^2,(BK180-$BN180)^2,(BL180-$BN180)^2,(BM180-$BN180)^2))</f>
        <v>5.7649404260435153</v>
      </c>
    </row>
    <row r="181" spans="1:67" s="480" customFormat="1">
      <c r="A181" s="466" t="s">
        <v>690</v>
      </c>
      <c r="B181" s="642" t="s">
        <v>691</v>
      </c>
      <c r="C181" s="450" t="s">
        <v>99</v>
      </c>
      <c r="D181" s="450" t="s">
        <v>527</v>
      </c>
      <c r="E181" s="467">
        <v>49</v>
      </c>
      <c r="F181" s="468">
        <v>12</v>
      </c>
      <c r="G181" s="469" t="s">
        <v>796</v>
      </c>
      <c r="H181" s="470" t="s">
        <v>796</v>
      </c>
      <c r="I181" s="479">
        <v>68.010000000000005</v>
      </c>
      <c r="J181" s="472">
        <f>(S181/I181)*100</f>
        <v>2.7642993677400378</v>
      </c>
      <c r="K181" s="510">
        <v>0.44</v>
      </c>
      <c r="L181" s="510">
        <v>0.47</v>
      </c>
      <c r="M181" s="473">
        <f>((L181/K181)-1)*100</f>
        <v>6.8181818181818121</v>
      </c>
      <c r="N181" s="481">
        <v>40613</v>
      </c>
      <c r="O181" s="475">
        <v>40617</v>
      </c>
      <c r="P181" s="474">
        <v>40634</v>
      </c>
      <c r="Q181" s="475" t="s">
        <v>245</v>
      </c>
      <c r="R181" s="450"/>
      <c r="S181" s="476">
        <f>L181*4</f>
        <v>1.88</v>
      </c>
      <c r="T181" s="472">
        <f>S181/X181*100</f>
        <v>35.009310986964614</v>
      </c>
      <c r="U181" s="498">
        <f>(I181/SQRT(22.5*X181*(I181/AA181))-1)*100</f>
        <v>58.975850111531258</v>
      </c>
      <c r="V181" s="477">
        <f>I181/X181</f>
        <v>12.664804469273744</v>
      </c>
      <c r="W181" s="499">
        <v>12</v>
      </c>
      <c r="X181" s="471">
        <v>5.37</v>
      </c>
      <c r="Y181" s="478">
        <v>1.92</v>
      </c>
      <c r="Z181" s="471">
        <v>3.74</v>
      </c>
      <c r="AA181" s="471">
        <v>4.49</v>
      </c>
      <c r="AB181" s="478">
        <v>3.88</v>
      </c>
      <c r="AC181" s="471">
        <v>4.3</v>
      </c>
      <c r="AD181" s="500">
        <f>(AC181/AB181-1)*100</f>
        <v>10.824742268041243</v>
      </c>
      <c r="AE181" s="519">
        <f>(I181/AB181)/Y181</f>
        <v>9.1293492268041252</v>
      </c>
      <c r="AF181" s="501">
        <v>155950</v>
      </c>
      <c r="AG181" s="471">
        <v>54.43</v>
      </c>
      <c r="AH181" s="471">
        <v>69.819999999999993</v>
      </c>
      <c r="AI181" s="502">
        <f>((I181-AG181)/AG181)*100</f>
        <v>24.949476391695764</v>
      </c>
      <c r="AJ181" s="503">
        <f>((I181-AH181)/AH181)*100</f>
        <v>-2.5923804067602236</v>
      </c>
      <c r="AK181" s="504">
        <f>AN181/AO181</f>
        <v>0.94830479918505928</v>
      </c>
      <c r="AL181" s="505">
        <f>((AQ181/AR181)^(1/1)-1)*100</f>
        <v>7.3170731707317138</v>
      </c>
      <c r="AM181" s="506">
        <f>((AQ181/AT181)^(1/3)-1)*100</f>
        <v>8.9744250818549531</v>
      </c>
      <c r="AN181" s="506">
        <f>((AQ181/AV181)^(1/5)-1)*100</f>
        <v>9.4608784223157549</v>
      </c>
      <c r="AO181" s="500">
        <f>((AQ181/BA181)^(1/10)-1)*100</f>
        <v>9.9766218946124816</v>
      </c>
      <c r="AP181" s="507"/>
      <c r="AQ181" s="508">
        <v>1.76</v>
      </c>
      <c r="AR181" s="508">
        <v>1.64</v>
      </c>
      <c r="AS181" s="518">
        <v>1.52</v>
      </c>
      <c r="AT181" s="518">
        <v>1.36</v>
      </c>
      <c r="AU181" s="518">
        <v>1.24</v>
      </c>
      <c r="AV181" s="518">
        <v>1.1200000000000001</v>
      </c>
      <c r="AW181" s="518">
        <v>1</v>
      </c>
      <c r="AX181" s="518">
        <v>0.88</v>
      </c>
      <c r="AY181" s="518">
        <v>0.8</v>
      </c>
      <c r="AZ181" s="518">
        <v>0.72</v>
      </c>
      <c r="BA181" s="518">
        <v>0.68</v>
      </c>
      <c r="BB181" s="510">
        <v>0.64</v>
      </c>
      <c r="BC181" s="511">
        <f t="shared" si="37"/>
        <v>7.3170731707317138</v>
      </c>
      <c r="BD181" s="512">
        <f t="shared" si="37"/>
        <v>7.8947368421052655</v>
      </c>
      <c r="BE181" s="512">
        <f t="shared" si="37"/>
        <v>11.764705882352944</v>
      </c>
      <c r="BF181" s="512">
        <f t="shared" si="37"/>
        <v>9.6774193548387224</v>
      </c>
      <c r="BG181" s="512">
        <f t="shared" si="37"/>
        <v>10.714285714285698</v>
      </c>
      <c r="BH181" s="512">
        <f t="shared" si="37"/>
        <v>12.000000000000011</v>
      </c>
      <c r="BI181" s="512">
        <f t="shared" si="37"/>
        <v>13.636363636363647</v>
      </c>
      <c r="BJ181" s="512">
        <f t="shared" si="37"/>
        <v>9.9999999999999858</v>
      </c>
      <c r="BK181" s="512">
        <f t="shared" si="37"/>
        <v>11.111111111111116</v>
      </c>
      <c r="BL181" s="512">
        <f t="shared" si="37"/>
        <v>5.8823529411764497</v>
      </c>
      <c r="BM181" s="513">
        <f t="shared" si="37"/>
        <v>6.25</v>
      </c>
      <c r="BN181" s="514">
        <f>AVERAGE(BC181:BM181)</f>
        <v>9.6589135139059596</v>
      </c>
      <c r="BO181" s="514">
        <f>SQRT(AVERAGE((BC181-$BN181)^2,(BD181-$BN181)^2,(BE181-$BN181)^2,(BF181-$BN181)^2,(BG181-$BN181)^2,(BH181-$BN181)^2,(BI181-$BN181)^2,(BJ181-$BN181)^2,(BK181-$BN181)^2,(BL181-$BN181)^2,(BM181-$BN181)^2))</f>
        <v>2.4036745419131966</v>
      </c>
    </row>
    <row r="182" spans="1:67" s="480" customFormat="1">
      <c r="A182" s="466" t="s">
        <v>391</v>
      </c>
      <c r="B182" s="642" t="s">
        <v>392</v>
      </c>
      <c r="C182" s="450" t="s">
        <v>99</v>
      </c>
      <c r="D182" s="450" t="s">
        <v>231</v>
      </c>
      <c r="E182" s="467">
        <v>39</v>
      </c>
      <c r="F182" s="468">
        <v>49</v>
      </c>
      <c r="G182" s="469" t="s">
        <v>660</v>
      </c>
      <c r="H182" s="470" t="s">
        <v>660</v>
      </c>
      <c r="I182" s="471">
        <v>64.040000000000006</v>
      </c>
      <c r="J182" s="472">
        <f>(S182/I182)*100</f>
        <v>3.2167395377888819</v>
      </c>
      <c r="K182" s="555">
        <v>0.48</v>
      </c>
      <c r="L182" s="510">
        <v>0.51500000000000001</v>
      </c>
      <c r="M182" s="473">
        <f>((L182/K182)-1)*100</f>
        <v>7.2916666666666741</v>
      </c>
      <c r="N182" s="474">
        <v>40695</v>
      </c>
      <c r="O182" s="475">
        <v>40697</v>
      </c>
      <c r="P182" s="474">
        <v>40724</v>
      </c>
      <c r="Q182" s="475" t="s">
        <v>244</v>
      </c>
      <c r="R182" s="450"/>
      <c r="S182" s="476">
        <f>L182*4</f>
        <v>2.06</v>
      </c>
      <c r="T182" s="472">
        <f>S182/X182*100</f>
        <v>52.417302798982192</v>
      </c>
      <c r="U182" s="498">
        <f>(I182/SQRT(22.5*X182*(I182/AA182))-1)*100</f>
        <v>81.926610175540986</v>
      </c>
      <c r="V182" s="477">
        <f>I182/X182</f>
        <v>16.295165394402037</v>
      </c>
      <c r="W182" s="499">
        <v>12</v>
      </c>
      <c r="X182" s="471">
        <v>3.93</v>
      </c>
      <c r="Y182" s="478">
        <v>1.67</v>
      </c>
      <c r="Z182" s="479">
        <v>1.67</v>
      </c>
      <c r="AA182" s="471">
        <v>4.57</v>
      </c>
      <c r="AB182" s="478">
        <v>4.49</v>
      </c>
      <c r="AC182" s="479">
        <v>4.9000000000000004</v>
      </c>
      <c r="AD182" s="500">
        <f>(AC182/AB182-1)*100</f>
        <v>9.1314031180400832</v>
      </c>
      <c r="AE182" s="519">
        <f>(I182/AB182)/Y182</f>
        <v>8.5406025365749585</v>
      </c>
      <c r="AF182" s="501">
        <v>101230</v>
      </c>
      <c r="AG182" s="479">
        <v>62.05</v>
      </c>
      <c r="AH182" s="479">
        <v>71.89</v>
      </c>
      <c r="AI182" s="502">
        <f>((I182-AG182)/AG182)*100</f>
        <v>3.2070910556003369</v>
      </c>
      <c r="AJ182" s="503">
        <f>((I182-AH182)/AH182)*100</f>
        <v>-10.919460286548887</v>
      </c>
      <c r="AK182" s="504">
        <f>AN182/AO182</f>
        <v>1.0552210168178526</v>
      </c>
      <c r="AL182" s="505">
        <f>((AQ182/AR182)^(1/1)-1)*100</f>
        <v>6.2857142857142945</v>
      </c>
      <c r="AM182" s="506">
        <f>((AQ182/AT182)^(1/3)-1)*100</f>
        <v>11.27383564427249</v>
      </c>
      <c r="AN182" s="506">
        <f>((AQ182/AV182)^(1/5)-1)*100</f>
        <v>13.673013579190219</v>
      </c>
      <c r="AO182" s="500">
        <f>((AQ182/BA182)^(1/10)-1)*100</f>
        <v>12.957487920798672</v>
      </c>
      <c r="AP182" s="507"/>
      <c r="AQ182" s="508">
        <v>1.86</v>
      </c>
      <c r="AR182" s="508">
        <v>1.75</v>
      </c>
      <c r="AS182" s="518">
        <v>1.6</v>
      </c>
      <c r="AT182" s="518">
        <v>1.35</v>
      </c>
      <c r="AU182" s="518">
        <v>1.1200000000000001</v>
      </c>
      <c r="AV182" s="518">
        <v>0.98</v>
      </c>
      <c r="AW182" s="518">
        <v>0.78</v>
      </c>
      <c r="AX182" s="518">
        <v>0.62</v>
      </c>
      <c r="AY182" s="518">
        <v>0.59</v>
      </c>
      <c r="AZ182" s="518">
        <v>0.56999999999999995</v>
      </c>
      <c r="BA182" s="518">
        <v>0.55000000000000004</v>
      </c>
      <c r="BB182" s="510">
        <v>0.53</v>
      </c>
      <c r="BC182" s="511">
        <f t="shared" si="37"/>
        <v>6.2857142857142945</v>
      </c>
      <c r="BD182" s="512">
        <f t="shared" si="37"/>
        <v>9.375</v>
      </c>
      <c r="BE182" s="512">
        <f t="shared" si="37"/>
        <v>18.518518518518512</v>
      </c>
      <c r="BF182" s="512">
        <f t="shared" si="37"/>
        <v>20.535714285714278</v>
      </c>
      <c r="BG182" s="512">
        <f t="shared" si="37"/>
        <v>14.285714285714302</v>
      </c>
      <c r="BH182" s="512">
        <f t="shared" si="37"/>
        <v>25.641025641025639</v>
      </c>
      <c r="BI182" s="512">
        <f t="shared" si="37"/>
        <v>25.806451612903224</v>
      </c>
      <c r="BJ182" s="512">
        <f t="shared" si="37"/>
        <v>5.0847457627118731</v>
      </c>
      <c r="BK182" s="512">
        <f t="shared" si="37"/>
        <v>3.5087719298245723</v>
      </c>
      <c r="BL182" s="512">
        <f t="shared" si="37"/>
        <v>3.6363636363636154</v>
      </c>
      <c r="BM182" s="513">
        <f t="shared" si="37"/>
        <v>3.7735849056603765</v>
      </c>
      <c r="BN182" s="514">
        <f>AVERAGE(BC182:BM182)</f>
        <v>12.404691351286429</v>
      </c>
      <c r="BO182" s="514">
        <f>SQRT(AVERAGE((BC182-$BN182)^2,(BD182-$BN182)^2,(BE182-$BN182)^2,(BF182-$BN182)^2,(BG182-$BN182)^2,(BH182-$BN182)^2,(BI182-$BN182)^2,(BJ182-$BN182)^2,(BK182-$BN182)^2,(BL182-$BN182)^2,(BM182-$BN182)^2))</f>
        <v>8.488269191753032</v>
      </c>
    </row>
    <row r="183" spans="1:67" s="480" customFormat="1">
      <c r="A183" s="466" t="s">
        <v>572</v>
      </c>
      <c r="B183" s="450" t="s">
        <v>573</v>
      </c>
      <c r="C183" s="450" t="s">
        <v>99</v>
      </c>
      <c r="D183" s="450" t="s">
        <v>456</v>
      </c>
      <c r="E183" s="467">
        <v>11</v>
      </c>
      <c r="F183" s="468">
        <v>219</v>
      </c>
      <c r="G183" s="469" t="s">
        <v>796</v>
      </c>
      <c r="H183" s="470" t="s">
        <v>796</v>
      </c>
      <c r="I183" s="471">
        <v>32.06</v>
      </c>
      <c r="J183" s="520">
        <v>3.686525265127885</v>
      </c>
      <c r="K183" s="497">
        <v>0.28610000000000002</v>
      </c>
      <c r="L183" s="497">
        <v>0.29547499999999999</v>
      </c>
      <c r="M183" s="477">
        <v>3.2768262845158875</v>
      </c>
      <c r="N183" s="474">
        <v>40674</v>
      </c>
      <c r="O183" s="475">
        <v>40676</v>
      </c>
      <c r="P183" s="474">
        <v>40709</v>
      </c>
      <c r="Q183" s="475" t="s">
        <v>8</v>
      </c>
      <c r="R183" s="515" t="s">
        <v>651</v>
      </c>
      <c r="S183" s="493">
        <v>1.1819</v>
      </c>
      <c r="T183" s="520">
        <v>56.280952380952378</v>
      </c>
      <c r="U183" s="556">
        <v>71.603332437641498</v>
      </c>
      <c r="V183" s="477">
        <v>15.266666666666671</v>
      </c>
      <c r="W183" s="542">
        <v>12</v>
      </c>
      <c r="X183" s="471">
        <v>2.1</v>
      </c>
      <c r="Y183" s="478">
        <v>1.4</v>
      </c>
      <c r="Z183" s="471">
        <v>1.42</v>
      </c>
      <c r="AA183" s="471">
        <v>4.34</v>
      </c>
      <c r="AB183" s="478">
        <v>2.2200000000000002</v>
      </c>
      <c r="AC183" s="471">
        <v>2.5</v>
      </c>
      <c r="AD183" s="500">
        <v>12.61261261261259</v>
      </c>
      <c r="AE183" s="557">
        <v>10.315315315315321</v>
      </c>
      <c r="AF183" s="501">
        <v>90080</v>
      </c>
      <c r="AG183" s="471">
        <v>25.9</v>
      </c>
      <c r="AH183" s="471">
        <v>33.4</v>
      </c>
      <c r="AI183" s="502">
        <v>23.7837837837838</v>
      </c>
      <c r="AJ183" s="503">
        <v>-4.0119760479041808</v>
      </c>
      <c r="AK183" s="558">
        <v>0.73961124000698997</v>
      </c>
      <c r="AL183" s="547">
        <v>10.958495073156181</v>
      </c>
      <c r="AM183" s="548">
        <v>4.2408313760518226</v>
      </c>
      <c r="AN183" s="548">
        <v>6.806689350925077</v>
      </c>
      <c r="AO183" s="543">
        <v>9.2030636944629745</v>
      </c>
      <c r="AP183" s="507"/>
      <c r="AQ183" s="560">
        <v>1.1148</v>
      </c>
      <c r="AR183" s="560">
        <v>1.0046999999999999</v>
      </c>
      <c r="AS183" s="561">
        <v>0.99850000000000005</v>
      </c>
      <c r="AT183" s="561">
        <v>0.98419999999999996</v>
      </c>
      <c r="AU183" s="561">
        <v>0.85665999999999998</v>
      </c>
      <c r="AV183" s="561">
        <v>0.80205599999999999</v>
      </c>
      <c r="AW183" s="561">
        <v>0.72794400000000004</v>
      </c>
      <c r="AX183" s="561">
        <v>0.61811099999999997</v>
      </c>
      <c r="AY183" s="561">
        <v>0.55669999999999997</v>
      </c>
      <c r="AZ183" s="561">
        <v>0.48094399999999998</v>
      </c>
      <c r="BA183" s="562">
        <v>0.46222000000000002</v>
      </c>
      <c r="BB183" s="572">
        <v>0.46944999999999998</v>
      </c>
      <c r="BC183" s="564">
        <v>10.958495073156181</v>
      </c>
      <c r="BD183" s="565">
        <v>0.62093139709562495</v>
      </c>
      <c r="BE183" s="565">
        <v>1.4529567161146277</v>
      </c>
      <c r="BF183" s="565">
        <v>14.888053603529981</v>
      </c>
      <c r="BG183" s="565">
        <v>6.8080034311818638</v>
      </c>
      <c r="BH183" s="565">
        <v>10.18100293429165</v>
      </c>
      <c r="BI183" s="565">
        <v>17.769138552784206</v>
      </c>
      <c r="BJ183" s="565">
        <v>11.031255613436318</v>
      </c>
      <c r="BK183" s="565">
        <v>15.751522006720119</v>
      </c>
      <c r="BL183" s="565">
        <v>4.0508848600233618</v>
      </c>
      <c r="BM183" s="566">
        <v>0</v>
      </c>
      <c r="BN183" s="567">
        <v>8.5011131080303564</v>
      </c>
      <c r="BO183" s="567">
        <v>6.0395210452741068</v>
      </c>
    </row>
    <row r="184" spans="1:67" s="480" customFormat="1">
      <c r="A184" s="706" t="s">
        <v>570</v>
      </c>
      <c r="B184" s="452" t="s">
        <v>571</v>
      </c>
      <c r="C184" s="450" t="s">
        <v>99</v>
      </c>
      <c r="D184" s="452" t="s">
        <v>456</v>
      </c>
      <c r="E184" s="523">
        <v>11</v>
      </c>
      <c r="F184" s="468">
        <v>218</v>
      </c>
      <c r="G184" s="524" t="s">
        <v>796</v>
      </c>
      <c r="H184" s="525" t="s">
        <v>796</v>
      </c>
      <c r="I184" s="526">
        <v>32.479999999999997</v>
      </c>
      <c r="J184" s="496">
        <v>3.6388546798029564</v>
      </c>
      <c r="K184" s="527">
        <v>0.28610000000000002</v>
      </c>
      <c r="L184" s="527">
        <v>0.29547499999999999</v>
      </c>
      <c r="M184" s="528">
        <v>3.2768262845158875</v>
      </c>
      <c r="N184" s="529">
        <v>40674</v>
      </c>
      <c r="O184" s="530">
        <v>40676</v>
      </c>
      <c r="P184" s="529">
        <v>40709</v>
      </c>
      <c r="Q184" s="530" t="s">
        <v>8</v>
      </c>
      <c r="R184" s="531" t="s">
        <v>650</v>
      </c>
      <c r="S184" s="476">
        <v>1.1819</v>
      </c>
      <c r="T184" s="472">
        <v>56.280952380952378</v>
      </c>
      <c r="U184" s="498">
        <v>73.715817314328575</v>
      </c>
      <c r="V184" s="528">
        <v>15.466666666666663</v>
      </c>
      <c r="W184" s="499">
        <v>12</v>
      </c>
      <c r="X184" s="526">
        <v>2.1</v>
      </c>
      <c r="Y184" s="532">
        <v>2.42</v>
      </c>
      <c r="Z184" s="526">
        <v>1.44</v>
      </c>
      <c r="AA184" s="526">
        <v>4.3899999999999997</v>
      </c>
      <c r="AB184" s="532">
        <v>2.31</v>
      </c>
      <c r="AC184" s="526">
        <v>2.54</v>
      </c>
      <c r="AD184" s="533">
        <v>9.9567099567099593</v>
      </c>
      <c r="AE184" s="500">
        <v>5.8101677936388683</v>
      </c>
      <c r="AF184" s="568">
        <v>91260</v>
      </c>
      <c r="AG184" s="526">
        <v>26.22</v>
      </c>
      <c r="AH184" s="526">
        <v>33.76</v>
      </c>
      <c r="AI184" s="569">
        <v>23.874904652936685</v>
      </c>
      <c r="AJ184" s="570">
        <v>-3.7914691943127998</v>
      </c>
      <c r="AK184" s="504">
        <v>0.65228551974451199</v>
      </c>
      <c r="AL184" s="534">
        <v>2.5858102512192889</v>
      </c>
      <c r="AM184" s="535">
        <v>3.77546432466016</v>
      </c>
      <c r="AN184" s="535">
        <v>6.7631706410144812</v>
      </c>
      <c r="AO184" s="533">
        <v>10.368420632215612</v>
      </c>
      <c r="AP184" s="571"/>
      <c r="AQ184" s="508">
        <v>1.1148</v>
      </c>
      <c r="AR184" s="508">
        <v>1.0867</v>
      </c>
      <c r="AS184" s="518">
        <v>1.0630999999999999</v>
      </c>
      <c r="AT184" s="518">
        <v>0.99750000000000005</v>
      </c>
      <c r="AU184" s="518">
        <v>0.81911199999999995</v>
      </c>
      <c r="AV184" s="518">
        <v>0.80369199999999996</v>
      </c>
      <c r="AW184" s="518">
        <v>0.72264899999999999</v>
      </c>
      <c r="AX184" s="518">
        <v>0.66760399999999998</v>
      </c>
      <c r="AY184" s="518">
        <v>0.50114270000000005</v>
      </c>
      <c r="AZ184" s="518">
        <v>0.43113829999999997</v>
      </c>
      <c r="BA184" s="552">
        <v>0.41566999999999998</v>
      </c>
      <c r="BB184" s="510">
        <v>0.42099999999999999</v>
      </c>
      <c r="BC184" s="511">
        <v>2.5858102512192889</v>
      </c>
      <c r="BD184" s="512">
        <v>2.2199228670868325</v>
      </c>
      <c r="BE184" s="512">
        <v>6.5764411027568803</v>
      </c>
      <c r="BF184" s="512">
        <v>21.778218363300759</v>
      </c>
      <c r="BG184" s="512">
        <v>1.918645451242518</v>
      </c>
      <c r="BH184" s="512">
        <v>11.214711429753587</v>
      </c>
      <c r="BI184" s="512">
        <v>8.2451573088238028</v>
      </c>
      <c r="BJ184" s="512">
        <v>33.216347359743999</v>
      </c>
      <c r="BK184" s="512">
        <v>16.237109994635148</v>
      </c>
      <c r="BL184" s="512">
        <v>3.7212933336540961</v>
      </c>
      <c r="BM184" s="513">
        <v>0</v>
      </c>
      <c r="BN184" s="514">
        <v>9.7921506783833578</v>
      </c>
      <c r="BO184" s="514">
        <v>9.7824404359062402</v>
      </c>
    </row>
    <row r="185" spans="1:67" s="480" customFormat="1">
      <c r="A185" s="466" t="s">
        <v>683</v>
      </c>
      <c r="B185" s="642" t="s">
        <v>540</v>
      </c>
      <c r="C185" s="450" t="s">
        <v>99</v>
      </c>
      <c r="D185" s="450" t="s">
        <v>456</v>
      </c>
      <c r="E185" s="467">
        <v>55</v>
      </c>
      <c r="F185" s="468">
        <v>6</v>
      </c>
      <c r="G185" s="469" t="s">
        <v>660</v>
      </c>
      <c r="H185" s="470" t="s">
        <v>796</v>
      </c>
      <c r="I185" s="471">
        <v>61.49</v>
      </c>
      <c r="J185" s="472">
        <f t="shared" ref="J185:J191" si="38">(S185/I185)*100</f>
        <v>3.4151894617010896</v>
      </c>
      <c r="K185" s="555">
        <v>0.48180000000000001</v>
      </c>
      <c r="L185" s="510">
        <v>0.52500000000000002</v>
      </c>
      <c r="M185" s="473">
        <f t="shared" ref="M185:M191" si="39">((L185/K185)-1)*100</f>
        <v>8.9663760896637754</v>
      </c>
      <c r="N185" s="474">
        <v>40660</v>
      </c>
      <c r="O185" s="475">
        <v>40662</v>
      </c>
      <c r="P185" s="474">
        <v>40679</v>
      </c>
      <c r="Q185" s="482" t="s">
        <v>449</v>
      </c>
      <c r="R185" s="450"/>
      <c r="S185" s="476">
        <f t="shared" ref="S185:S191" si="40">L185*4</f>
        <v>2.1</v>
      </c>
      <c r="T185" s="472">
        <f t="shared" ref="T185:T191" si="41">S185/X185*100</f>
        <v>55.26315789473685</v>
      </c>
      <c r="U185" s="498">
        <f t="shared" ref="U185:U191" si="42">(I185/SQRT(22.5*X185*(I185/AA185))-1)*100</f>
        <v>37.529879794382538</v>
      </c>
      <c r="V185" s="477">
        <f t="shared" ref="V185:V191" si="43">I185/X185</f>
        <v>16.181578947368422</v>
      </c>
      <c r="W185" s="499">
        <v>6</v>
      </c>
      <c r="X185" s="471">
        <v>3.8</v>
      </c>
      <c r="Y185" s="478">
        <v>1.72</v>
      </c>
      <c r="Z185" s="479">
        <v>2.14</v>
      </c>
      <c r="AA185" s="471">
        <v>2.63</v>
      </c>
      <c r="AB185" s="478">
        <v>3.93</v>
      </c>
      <c r="AC185" s="479">
        <v>4.26</v>
      </c>
      <c r="AD185" s="500">
        <f t="shared" ref="AD185:AD191" si="44">(AC185/AB185-1)*100</f>
        <v>8.3969465648854769</v>
      </c>
      <c r="AE185" s="500">
        <f t="shared" ref="AE185:AE191" si="45">(I185/AB185)/Y185</f>
        <v>9.0966921119592872</v>
      </c>
      <c r="AF185" s="501">
        <v>171640</v>
      </c>
      <c r="AG185" s="479">
        <v>59.17</v>
      </c>
      <c r="AH185" s="479">
        <v>67.72</v>
      </c>
      <c r="AI185" s="502">
        <f t="shared" ref="AI185:AI191" si="46">((I185-AG185)/AG185)*100</f>
        <v>3.9209058644583408</v>
      </c>
      <c r="AJ185" s="503">
        <f t="shared" ref="AJ185:AJ191" si="47">((I185-AH185)/AH185)*100</f>
        <v>-9.1996455995274609</v>
      </c>
      <c r="AK185" s="504">
        <f t="shared" ref="AK185:AK191" si="48">AN185/AO185</f>
        <v>1.0625655408428232</v>
      </c>
      <c r="AL185" s="505">
        <f t="shared" ref="AL185:AL191" si="49">((AQ185/AR185)^(1/1)-1)*100</f>
        <v>9.6162790697674296</v>
      </c>
      <c r="AM185" s="559">
        <f t="shared" ref="AM185:AM191" si="50">((AQ185/AT185)^(1/3)-1)*100</f>
        <v>11.503422563451537</v>
      </c>
      <c r="AN185" s="559">
        <f t="shared" ref="AN185:AN191" si="51">((AQ185/AV185)^(1/5)-1)*100</f>
        <v>11.582323601649748</v>
      </c>
      <c r="AO185" s="500">
        <f t="shared" ref="AO185:AO191" si="52">((AQ185/BA185)^(1/10)-1)*100</f>
        <v>10.900338055817894</v>
      </c>
      <c r="AP185" s="507"/>
      <c r="AQ185" s="508">
        <v>1.8854</v>
      </c>
      <c r="AR185" s="508">
        <v>1.72</v>
      </c>
      <c r="AS185" s="518">
        <v>1.55</v>
      </c>
      <c r="AT185" s="518">
        <v>1.36</v>
      </c>
      <c r="AU185" s="518">
        <v>1.21</v>
      </c>
      <c r="AV185" s="518">
        <v>1.0900000000000001</v>
      </c>
      <c r="AW185" s="518">
        <v>0.97750000000000004</v>
      </c>
      <c r="AX185" s="518">
        <v>0.86499999999999999</v>
      </c>
      <c r="AY185" s="518">
        <v>0.79</v>
      </c>
      <c r="AZ185" s="518">
        <v>0.73</v>
      </c>
      <c r="BA185" s="518">
        <v>0.67</v>
      </c>
      <c r="BB185" s="510">
        <v>0.625</v>
      </c>
      <c r="BC185" s="511">
        <f t="shared" ref="BC185:BM191" si="53">((AQ185/AR185)-1)*100</f>
        <v>9.6162790697674296</v>
      </c>
      <c r="BD185" s="512">
        <f t="shared" si="53"/>
        <v>10.967741935483865</v>
      </c>
      <c r="BE185" s="512">
        <f t="shared" si="53"/>
        <v>13.970588235294112</v>
      </c>
      <c r="BF185" s="512">
        <f t="shared" si="53"/>
        <v>12.396694214876035</v>
      </c>
      <c r="BG185" s="512">
        <f t="shared" si="53"/>
        <v>11.009174311926584</v>
      </c>
      <c r="BH185" s="512">
        <f t="shared" si="53"/>
        <v>11.508951406649626</v>
      </c>
      <c r="BI185" s="512">
        <f t="shared" si="53"/>
        <v>13.005780346820806</v>
      </c>
      <c r="BJ185" s="512">
        <f t="shared" si="53"/>
        <v>9.4936708860759325</v>
      </c>
      <c r="BK185" s="512">
        <f t="shared" si="53"/>
        <v>8.2191780821917924</v>
      </c>
      <c r="BL185" s="512">
        <f t="shared" si="53"/>
        <v>8.9552238805969964</v>
      </c>
      <c r="BM185" s="513">
        <f t="shared" si="53"/>
        <v>7.2000000000000064</v>
      </c>
      <c r="BN185" s="514">
        <f t="shared" ref="BN185:BN191" si="54">AVERAGE(BC185:BM185)</f>
        <v>10.57666203360756</v>
      </c>
      <c r="BO185" s="514">
        <f t="shared" ref="BO185:BO191" si="55">SQRT(AVERAGE((BC185-$BN185)^2,(BD185-$BN185)^2,(BE185-$BN185)^2,(BF185-$BN185)^2,(BG185-$BN185)^2,(BH185-$BN185)^2,(BI185-$BN185)^2,(BJ185-$BN185)^2,(BK185-$BN185)^2,(BL185-$BN185)^2,(BM185-$BN185)^2))</f>
        <v>1.9914564299404995</v>
      </c>
    </row>
    <row r="186" spans="1:67" s="480" customFormat="1">
      <c r="A186" s="466" t="s">
        <v>404</v>
      </c>
      <c r="B186" s="450" t="s">
        <v>669</v>
      </c>
      <c r="C186" s="450" t="s">
        <v>99</v>
      </c>
      <c r="D186" s="450" t="s">
        <v>459</v>
      </c>
      <c r="E186" s="467">
        <v>41</v>
      </c>
      <c r="F186" s="468">
        <v>34</v>
      </c>
      <c r="G186" s="469" t="s">
        <v>660</v>
      </c>
      <c r="H186" s="470" t="s">
        <v>796</v>
      </c>
      <c r="I186" s="471">
        <v>30.59</v>
      </c>
      <c r="J186" s="472">
        <f t="shared" si="38"/>
        <v>3.3998038574697618</v>
      </c>
      <c r="K186" s="510">
        <v>0.25</v>
      </c>
      <c r="L186" s="510">
        <v>0.26</v>
      </c>
      <c r="M186" s="473">
        <f t="shared" si="39"/>
        <v>4.0000000000000036</v>
      </c>
      <c r="N186" s="474">
        <v>40548</v>
      </c>
      <c r="O186" s="475">
        <v>40550</v>
      </c>
      <c r="P186" s="474">
        <v>40571</v>
      </c>
      <c r="Q186" s="475" t="s">
        <v>14</v>
      </c>
      <c r="R186" s="450"/>
      <c r="S186" s="476">
        <f t="shared" si="40"/>
        <v>1.04</v>
      </c>
      <c r="T186" s="472">
        <f t="shared" si="41"/>
        <v>53.061224489795919</v>
      </c>
      <c r="U186" s="498">
        <f t="shared" si="42"/>
        <v>72.302797331482623</v>
      </c>
      <c r="V186" s="477">
        <f t="shared" si="43"/>
        <v>15.607142857142858</v>
      </c>
      <c r="W186" s="499">
        <v>6</v>
      </c>
      <c r="X186" s="471">
        <v>1.96</v>
      </c>
      <c r="Y186" s="478">
        <v>2.09</v>
      </c>
      <c r="Z186" s="479">
        <v>0.46</v>
      </c>
      <c r="AA186" s="471">
        <v>4.28</v>
      </c>
      <c r="AB186" s="478">
        <v>1.97</v>
      </c>
      <c r="AC186" s="479">
        <v>2.08</v>
      </c>
      <c r="AD186" s="500">
        <f t="shared" si="44"/>
        <v>5.5837563451776706</v>
      </c>
      <c r="AE186" s="500">
        <f t="shared" si="45"/>
        <v>7.4296262113521001</v>
      </c>
      <c r="AF186" s="501">
        <v>17850</v>
      </c>
      <c r="AG186" s="479">
        <v>27.13</v>
      </c>
      <c r="AH186" s="479">
        <v>32.76</v>
      </c>
      <c r="AI186" s="502">
        <f t="shared" si="46"/>
        <v>12.753409509767788</v>
      </c>
      <c r="AJ186" s="503">
        <f t="shared" si="47"/>
        <v>-6.6239316239316182</v>
      </c>
      <c r="AK186" s="504">
        <f t="shared" si="48"/>
        <v>0.70122775913116819</v>
      </c>
      <c r="AL186" s="505">
        <f t="shared" si="49"/>
        <v>4.1666666666666741</v>
      </c>
      <c r="AM186" s="559">
        <f t="shared" si="50"/>
        <v>9.5793708422175161</v>
      </c>
      <c r="AN186" s="559">
        <f t="shared" si="51"/>
        <v>10.756634324829006</v>
      </c>
      <c r="AO186" s="500">
        <f t="shared" si="52"/>
        <v>15.339715498651451</v>
      </c>
      <c r="AP186" s="507"/>
      <c r="AQ186" s="508">
        <v>1</v>
      </c>
      <c r="AR186" s="508">
        <v>0.96</v>
      </c>
      <c r="AS186" s="509">
        <v>0.88</v>
      </c>
      <c r="AT186" s="509">
        <v>0.76</v>
      </c>
      <c r="AU186" s="509">
        <v>0.68</v>
      </c>
      <c r="AV186" s="509">
        <v>0.6</v>
      </c>
      <c r="AW186" s="509">
        <v>0.52</v>
      </c>
      <c r="AX186" s="509">
        <v>0.44</v>
      </c>
      <c r="AY186" s="509">
        <v>0.36</v>
      </c>
      <c r="AZ186" s="509">
        <v>0.28000000000000003</v>
      </c>
      <c r="BA186" s="509">
        <v>0.24</v>
      </c>
      <c r="BB186" s="510">
        <v>0.2</v>
      </c>
      <c r="BC186" s="511">
        <f t="shared" si="53"/>
        <v>4.1666666666666741</v>
      </c>
      <c r="BD186" s="540">
        <f t="shared" si="53"/>
        <v>9.0909090909090828</v>
      </c>
      <c r="BE186" s="540">
        <f t="shared" si="53"/>
        <v>15.789473684210531</v>
      </c>
      <c r="BF186" s="540">
        <f t="shared" si="53"/>
        <v>11.764705882352944</v>
      </c>
      <c r="BG186" s="540">
        <f t="shared" si="53"/>
        <v>13.333333333333353</v>
      </c>
      <c r="BH186" s="540">
        <f t="shared" si="53"/>
        <v>15.384615384615374</v>
      </c>
      <c r="BI186" s="540">
        <f t="shared" si="53"/>
        <v>18.181818181818187</v>
      </c>
      <c r="BJ186" s="540">
        <f t="shared" si="53"/>
        <v>22.222222222222232</v>
      </c>
      <c r="BK186" s="540">
        <f t="shared" si="53"/>
        <v>28.571428571428559</v>
      </c>
      <c r="BL186" s="540">
        <f t="shared" si="53"/>
        <v>16.666666666666675</v>
      </c>
      <c r="BM186" s="513">
        <f t="shared" si="53"/>
        <v>19.999999999999996</v>
      </c>
      <c r="BN186" s="514">
        <f t="shared" si="54"/>
        <v>15.924712698565783</v>
      </c>
      <c r="BO186" s="514">
        <f t="shared" si="55"/>
        <v>6.2605144478804089</v>
      </c>
    </row>
    <row r="187" spans="1:67" s="480" customFormat="1">
      <c r="A187" s="466" t="s">
        <v>589</v>
      </c>
      <c r="B187" s="642" t="s">
        <v>590</v>
      </c>
      <c r="C187" s="450" t="s">
        <v>99</v>
      </c>
      <c r="D187" s="450" t="s">
        <v>776</v>
      </c>
      <c r="E187" s="467">
        <v>39</v>
      </c>
      <c r="F187" s="468">
        <v>46</v>
      </c>
      <c r="G187" s="469" t="s">
        <v>796</v>
      </c>
      <c r="H187" s="470" t="s">
        <v>660</v>
      </c>
      <c r="I187" s="479">
        <v>65.36</v>
      </c>
      <c r="J187" s="472">
        <f t="shared" si="38"/>
        <v>4.2839657282741737</v>
      </c>
      <c r="K187" s="510">
        <v>0.66</v>
      </c>
      <c r="L187" s="510">
        <v>0.7</v>
      </c>
      <c r="M187" s="473">
        <f t="shared" si="39"/>
        <v>6.0606060606060552</v>
      </c>
      <c r="N187" s="481">
        <v>40604</v>
      </c>
      <c r="O187" s="475">
        <v>40606</v>
      </c>
      <c r="P187" s="474">
        <v>40637</v>
      </c>
      <c r="Q187" s="482" t="s">
        <v>11</v>
      </c>
      <c r="R187" s="450"/>
      <c r="S187" s="476">
        <f t="shared" si="40"/>
        <v>2.8</v>
      </c>
      <c r="T187" s="472">
        <f t="shared" si="41"/>
        <v>66.037735849056602</v>
      </c>
      <c r="U187" s="498">
        <f t="shared" si="42"/>
        <v>73.820553749147805</v>
      </c>
      <c r="V187" s="477">
        <f t="shared" si="43"/>
        <v>15.415094339622641</v>
      </c>
      <c r="W187" s="499">
        <v>12</v>
      </c>
      <c r="X187" s="471">
        <v>4.24</v>
      </c>
      <c r="Y187" s="478">
        <v>1.76</v>
      </c>
      <c r="Z187" s="479">
        <v>1.27</v>
      </c>
      <c r="AA187" s="471">
        <v>4.41</v>
      </c>
      <c r="AB187" s="478">
        <v>4.8600000000000003</v>
      </c>
      <c r="AC187" s="479">
        <v>5.27</v>
      </c>
      <c r="AD187" s="500">
        <f t="shared" si="44"/>
        <v>8.4362139917695256</v>
      </c>
      <c r="AE187" s="500">
        <f t="shared" si="45"/>
        <v>7.6412270856715292</v>
      </c>
      <c r="AF187" s="501">
        <v>25630</v>
      </c>
      <c r="AG187" s="479">
        <v>61.06</v>
      </c>
      <c r="AH187" s="479">
        <v>68.489999999999995</v>
      </c>
      <c r="AI187" s="502">
        <f t="shared" si="46"/>
        <v>7.0422535211267556</v>
      </c>
      <c r="AJ187" s="503">
        <f t="shared" si="47"/>
        <v>-4.5700102204701354</v>
      </c>
      <c r="AK187" s="504">
        <f t="shared" si="48"/>
        <v>0.87745342245283564</v>
      </c>
      <c r="AL187" s="505">
        <f t="shared" si="49"/>
        <v>8.4033613445378297</v>
      </c>
      <c r="AM187" s="559">
        <f t="shared" si="50"/>
        <v>7.4448136540361309</v>
      </c>
      <c r="AN187" s="559">
        <f t="shared" si="51"/>
        <v>8.0727820680550177</v>
      </c>
      <c r="AO187" s="500">
        <f t="shared" si="52"/>
        <v>9.2002399916434783</v>
      </c>
      <c r="AP187" s="507"/>
      <c r="AQ187" s="508">
        <v>2.58</v>
      </c>
      <c r="AR187" s="508">
        <v>2.38</v>
      </c>
      <c r="AS187" s="509">
        <v>2.27</v>
      </c>
      <c r="AT187" s="509">
        <v>2.08</v>
      </c>
      <c r="AU187" s="509">
        <v>1.92</v>
      </c>
      <c r="AV187" s="509">
        <v>1.75</v>
      </c>
      <c r="AW187" s="509">
        <v>1.54</v>
      </c>
      <c r="AX187" s="509">
        <v>1.32</v>
      </c>
      <c r="AY187" s="509">
        <v>1.18</v>
      </c>
      <c r="AZ187" s="509">
        <v>1.1100000000000001</v>
      </c>
      <c r="BA187" s="509">
        <v>1.07</v>
      </c>
      <c r="BB187" s="510">
        <v>1.03</v>
      </c>
      <c r="BC187" s="511">
        <f t="shared" si="53"/>
        <v>8.4033613445378297</v>
      </c>
      <c r="BD187" s="540">
        <f t="shared" si="53"/>
        <v>4.8458149779735615</v>
      </c>
      <c r="BE187" s="540">
        <f t="shared" si="53"/>
        <v>9.1346153846153744</v>
      </c>
      <c r="BF187" s="540">
        <f t="shared" si="53"/>
        <v>8.3333333333333481</v>
      </c>
      <c r="BG187" s="540">
        <f t="shared" si="53"/>
        <v>9.7142857142857189</v>
      </c>
      <c r="BH187" s="540">
        <f t="shared" si="53"/>
        <v>13.636363636363624</v>
      </c>
      <c r="BI187" s="540">
        <f t="shared" si="53"/>
        <v>16.666666666666675</v>
      </c>
      <c r="BJ187" s="540">
        <f t="shared" si="53"/>
        <v>11.86440677966103</v>
      </c>
      <c r="BK187" s="540">
        <f t="shared" si="53"/>
        <v>6.3063063063062863</v>
      </c>
      <c r="BL187" s="540">
        <f t="shared" si="53"/>
        <v>3.7383177570093462</v>
      </c>
      <c r="BM187" s="513">
        <f t="shared" si="53"/>
        <v>3.8834951456310662</v>
      </c>
      <c r="BN187" s="514">
        <f t="shared" si="54"/>
        <v>8.7751788223985319</v>
      </c>
      <c r="BO187" s="514">
        <f t="shared" si="55"/>
        <v>3.9037090747316405</v>
      </c>
    </row>
    <row r="188" spans="1:67" s="480" customFormat="1">
      <c r="A188" s="484" t="s">
        <v>692</v>
      </c>
      <c r="B188" s="451" t="s">
        <v>693</v>
      </c>
      <c r="C188" s="450" t="s">
        <v>99</v>
      </c>
      <c r="D188" s="451" t="s">
        <v>776</v>
      </c>
      <c r="E188" s="485">
        <v>48</v>
      </c>
      <c r="F188" s="468">
        <v>16</v>
      </c>
      <c r="G188" s="486" t="s">
        <v>796</v>
      </c>
      <c r="H188" s="487" t="s">
        <v>796</v>
      </c>
      <c r="I188" s="488">
        <v>84.38</v>
      </c>
      <c r="J188" s="520">
        <f t="shared" si="38"/>
        <v>2.7494666982697322</v>
      </c>
      <c r="K188" s="641">
        <v>0.53</v>
      </c>
      <c r="L188" s="572">
        <v>0.57999999999999996</v>
      </c>
      <c r="M188" s="489">
        <f t="shared" si="39"/>
        <v>9.4339622641509422</v>
      </c>
      <c r="N188" s="490">
        <v>40655</v>
      </c>
      <c r="O188" s="491">
        <v>40659</v>
      </c>
      <c r="P188" s="490">
        <v>40679</v>
      </c>
      <c r="Q188" s="492" t="s">
        <v>449</v>
      </c>
      <c r="R188" s="451"/>
      <c r="S188" s="493">
        <f t="shared" si="40"/>
        <v>2.3199999999999998</v>
      </c>
      <c r="T188" s="472">
        <f t="shared" si="41"/>
        <v>48.434237995824631</v>
      </c>
      <c r="U188" s="498">
        <f t="shared" si="42"/>
        <v>266.43150553502653</v>
      </c>
      <c r="V188" s="494">
        <f t="shared" si="43"/>
        <v>17.615866388308977</v>
      </c>
      <c r="W188" s="542">
        <v>12</v>
      </c>
      <c r="X188" s="488">
        <v>4.79</v>
      </c>
      <c r="Y188" s="495">
        <v>1.87</v>
      </c>
      <c r="Z188" s="488">
        <v>2.64</v>
      </c>
      <c r="AA188" s="488">
        <v>17.149999999999999</v>
      </c>
      <c r="AB188" s="495">
        <v>5.07</v>
      </c>
      <c r="AC188" s="488">
        <v>5.55</v>
      </c>
      <c r="AD188" s="543">
        <f t="shared" si="44"/>
        <v>9.467455621301756</v>
      </c>
      <c r="AE188" s="500">
        <f t="shared" si="45"/>
        <v>8.8999989452478125</v>
      </c>
      <c r="AF188" s="544">
        <v>41250</v>
      </c>
      <c r="AG188" s="488">
        <v>73.12</v>
      </c>
      <c r="AH188" s="488">
        <v>89.43</v>
      </c>
      <c r="AI188" s="545">
        <f t="shared" si="46"/>
        <v>15.399343544857755</v>
      </c>
      <c r="AJ188" s="546">
        <f t="shared" si="47"/>
        <v>-5.6468746505646994</v>
      </c>
      <c r="AK188" s="504">
        <f t="shared" si="48"/>
        <v>1.0338249346866772</v>
      </c>
      <c r="AL188" s="547">
        <f t="shared" si="49"/>
        <v>18.023255813953476</v>
      </c>
      <c r="AM188" s="548">
        <f t="shared" si="50"/>
        <v>13.18511959629507</v>
      </c>
      <c r="AN188" s="548">
        <f t="shared" si="51"/>
        <v>12.832604189737395</v>
      </c>
      <c r="AO188" s="543">
        <f t="shared" si="52"/>
        <v>12.412743936792925</v>
      </c>
      <c r="AP188" s="549"/>
      <c r="AQ188" s="508">
        <v>2.0299999999999998</v>
      </c>
      <c r="AR188" s="508">
        <v>1.72</v>
      </c>
      <c r="AS188" s="509">
        <v>1.56</v>
      </c>
      <c r="AT188" s="509">
        <v>1.4</v>
      </c>
      <c r="AU188" s="509">
        <v>1.25</v>
      </c>
      <c r="AV188" s="509">
        <v>1.1100000000000001</v>
      </c>
      <c r="AW188" s="587">
        <v>0.96</v>
      </c>
      <c r="AX188" s="509">
        <v>0.9</v>
      </c>
      <c r="AY188" s="587">
        <v>0.72</v>
      </c>
      <c r="AZ188" s="509">
        <v>0.67500000000000004</v>
      </c>
      <c r="BA188" s="509">
        <v>0.63</v>
      </c>
      <c r="BB188" s="510">
        <v>0.59</v>
      </c>
      <c r="BC188" s="511">
        <f t="shared" si="53"/>
        <v>18.023255813953476</v>
      </c>
      <c r="BD188" s="540">
        <f t="shared" si="53"/>
        <v>10.256410256410241</v>
      </c>
      <c r="BE188" s="540">
        <f t="shared" si="53"/>
        <v>11.428571428571432</v>
      </c>
      <c r="BF188" s="540">
        <f t="shared" si="53"/>
        <v>11.999999999999989</v>
      </c>
      <c r="BG188" s="540">
        <f t="shared" si="53"/>
        <v>12.612612612612594</v>
      </c>
      <c r="BH188" s="540">
        <f t="shared" si="53"/>
        <v>15.625000000000021</v>
      </c>
      <c r="BI188" s="540">
        <f t="shared" si="53"/>
        <v>6.6666666666666652</v>
      </c>
      <c r="BJ188" s="540">
        <f t="shared" si="53"/>
        <v>25</v>
      </c>
      <c r="BK188" s="540">
        <f t="shared" si="53"/>
        <v>6.6666666666666652</v>
      </c>
      <c r="BL188" s="540">
        <f t="shared" si="53"/>
        <v>7.1428571428571397</v>
      </c>
      <c r="BM188" s="513">
        <f t="shared" si="53"/>
        <v>6.7796610169491567</v>
      </c>
      <c r="BN188" s="514">
        <f t="shared" si="54"/>
        <v>12.018336509517034</v>
      </c>
      <c r="BO188" s="514">
        <f t="shared" si="55"/>
        <v>5.4763220225207387</v>
      </c>
    </row>
    <row r="189" spans="1:67" s="480" customFormat="1">
      <c r="A189" s="466" t="s">
        <v>195</v>
      </c>
      <c r="B189" s="642" t="s">
        <v>196</v>
      </c>
      <c r="C189" s="450" t="s">
        <v>2</v>
      </c>
      <c r="D189" s="450" t="s">
        <v>106</v>
      </c>
      <c r="E189" s="467">
        <v>37</v>
      </c>
      <c r="F189" s="468">
        <v>61</v>
      </c>
      <c r="G189" s="469" t="s">
        <v>660</v>
      </c>
      <c r="H189" s="470" t="s">
        <v>796</v>
      </c>
      <c r="I189" s="479">
        <v>52.71</v>
      </c>
      <c r="J189" s="472">
        <f t="shared" si="38"/>
        <v>2.7698728893948017</v>
      </c>
      <c r="K189" s="510">
        <v>0.30249999999999999</v>
      </c>
      <c r="L189" s="510">
        <v>0.36499999999999999</v>
      </c>
      <c r="M189" s="473">
        <f t="shared" si="39"/>
        <v>20.661157024793386</v>
      </c>
      <c r="N189" s="481">
        <v>40611</v>
      </c>
      <c r="O189" s="475">
        <v>40613</v>
      </c>
      <c r="P189" s="474">
        <v>40637</v>
      </c>
      <c r="Q189" s="482" t="s">
        <v>11</v>
      </c>
      <c r="R189" s="450"/>
      <c r="S189" s="476">
        <f t="shared" si="40"/>
        <v>1.46</v>
      </c>
      <c r="T189" s="496">
        <f t="shared" si="41"/>
        <v>31.877729257641917</v>
      </c>
      <c r="U189" s="574">
        <f t="shared" si="42"/>
        <v>20.526259920492528</v>
      </c>
      <c r="V189" s="477">
        <f t="shared" si="43"/>
        <v>11.508733624454148</v>
      </c>
      <c r="W189" s="499">
        <v>1</v>
      </c>
      <c r="X189" s="471">
        <v>4.58</v>
      </c>
      <c r="Y189" s="478">
        <v>1.1499999999999999</v>
      </c>
      <c r="Z189" s="479">
        <v>0.43</v>
      </c>
      <c r="AA189" s="471">
        <v>2.84</v>
      </c>
      <c r="AB189" s="478">
        <v>4.46</v>
      </c>
      <c r="AC189" s="471">
        <v>4.91</v>
      </c>
      <c r="AD189" s="500">
        <f t="shared" si="44"/>
        <v>10.089686098654704</v>
      </c>
      <c r="AE189" s="575">
        <f t="shared" si="45"/>
        <v>10.276857087151493</v>
      </c>
      <c r="AF189" s="501">
        <v>183040</v>
      </c>
      <c r="AG189" s="479">
        <v>50</v>
      </c>
      <c r="AH189" s="479">
        <v>57.9</v>
      </c>
      <c r="AI189" s="502">
        <f t="shared" si="46"/>
        <v>5.4200000000000017</v>
      </c>
      <c r="AJ189" s="503">
        <f t="shared" si="47"/>
        <v>-8.9637305699481828</v>
      </c>
      <c r="AK189" s="576">
        <f t="shared" si="48"/>
        <v>0.85918522019091825</v>
      </c>
      <c r="AL189" s="505">
        <f t="shared" si="49"/>
        <v>11.848341232227488</v>
      </c>
      <c r="AM189" s="559">
        <f t="shared" si="50"/>
        <v>12.556695652886486</v>
      </c>
      <c r="AN189" s="559">
        <f t="shared" si="51"/>
        <v>15.26323455949694</v>
      </c>
      <c r="AO189" s="500">
        <f t="shared" si="52"/>
        <v>17.764777839294442</v>
      </c>
      <c r="AP189" s="507"/>
      <c r="AQ189" s="577">
        <v>1.18</v>
      </c>
      <c r="AR189" s="577">
        <v>1.0549999999999999</v>
      </c>
      <c r="AS189" s="578">
        <v>0.9325</v>
      </c>
      <c r="AT189" s="578">
        <v>0.82750000000000001</v>
      </c>
      <c r="AU189" s="578">
        <v>0.65249999999999997</v>
      </c>
      <c r="AV189" s="578">
        <v>0.57999999999999996</v>
      </c>
      <c r="AW189" s="578">
        <v>0.48</v>
      </c>
      <c r="AX189" s="578">
        <v>0.34499999999999997</v>
      </c>
      <c r="AY189" s="578">
        <v>0.29499999999999998</v>
      </c>
      <c r="AZ189" s="578">
        <v>0.27</v>
      </c>
      <c r="BA189" s="578">
        <v>0.23</v>
      </c>
      <c r="BB189" s="579">
        <v>0.2</v>
      </c>
      <c r="BC189" s="580">
        <f t="shared" si="53"/>
        <v>11.848341232227488</v>
      </c>
      <c r="BD189" s="581">
        <f t="shared" si="53"/>
        <v>13.136729222520094</v>
      </c>
      <c r="BE189" s="581">
        <f t="shared" si="53"/>
        <v>12.688821752265866</v>
      </c>
      <c r="BF189" s="581">
        <f t="shared" si="53"/>
        <v>26.819923371647512</v>
      </c>
      <c r="BG189" s="581">
        <f t="shared" si="53"/>
        <v>12.5</v>
      </c>
      <c r="BH189" s="581">
        <f t="shared" si="53"/>
        <v>20.833333333333325</v>
      </c>
      <c r="BI189" s="581">
        <f t="shared" si="53"/>
        <v>39.130434782608688</v>
      </c>
      <c r="BJ189" s="581">
        <f t="shared" si="53"/>
        <v>16.949152542372879</v>
      </c>
      <c r="BK189" s="581">
        <f t="shared" si="53"/>
        <v>9.259259259259256</v>
      </c>
      <c r="BL189" s="581">
        <f t="shared" si="53"/>
        <v>17.391304347826097</v>
      </c>
      <c r="BM189" s="582">
        <f t="shared" si="53"/>
        <v>14.999999999999991</v>
      </c>
      <c r="BN189" s="583">
        <f t="shared" si="54"/>
        <v>17.777936349460109</v>
      </c>
      <c r="BO189" s="583">
        <f t="shared" si="55"/>
        <v>8.1942326023202963</v>
      </c>
    </row>
    <row r="190" spans="1:67" s="480" customFormat="1">
      <c r="A190" s="466" t="s">
        <v>492</v>
      </c>
      <c r="B190" s="642" t="s">
        <v>493</v>
      </c>
      <c r="C190" s="450" t="s">
        <v>99</v>
      </c>
      <c r="D190" s="584" t="s">
        <v>107</v>
      </c>
      <c r="E190" s="467">
        <v>36</v>
      </c>
      <c r="F190" s="468">
        <v>65</v>
      </c>
      <c r="G190" s="469" t="s">
        <v>660</v>
      </c>
      <c r="H190" s="470" t="s">
        <v>796</v>
      </c>
      <c r="I190" s="471">
        <v>39.04</v>
      </c>
      <c r="J190" s="472">
        <f t="shared" si="38"/>
        <v>2.305327868852459</v>
      </c>
      <c r="K190" s="555">
        <v>0.17499999999999999</v>
      </c>
      <c r="L190" s="510">
        <v>0.22500000000000001</v>
      </c>
      <c r="M190" s="473">
        <f t="shared" si="39"/>
        <v>28.57142857142858</v>
      </c>
      <c r="N190" s="474">
        <v>40772</v>
      </c>
      <c r="O190" s="475">
        <v>40774</v>
      </c>
      <c r="P190" s="474">
        <v>40798</v>
      </c>
      <c r="Q190" s="482" t="s">
        <v>246</v>
      </c>
      <c r="R190" s="450"/>
      <c r="S190" s="476">
        <f t="shared" si="40"/>
        <v>0.9</v>
      </c>
      <c r="T190" s="472">
        <f t="shared" si="41"/>
        <v>35.433070866141733</v>
      </c>
      <c r="U190" s="498">
        <f t="shared" si="42"/>
        <v>28.308464713889169</v>
      </c>
      <c r="V190" s="477">
        <f t="shared" si="43"/>
        <v>15.37007874015748</v>
      </c>
      <c r="W190" s="499">
        <v>8</v>
      </c>
      <c r="X190" s="471">
        <v>2.54</v>
      </c>
      <c r="Y190" s="478">
        <v>1.1100000000000001</v>
      </c>
      <c r="Z190" s="471">
        <v>0.5</v>
      </c>
      <c r="AA190" s="471">
        <v>2.41</v>
      </c>
      <c r="AB190" s="478">
        <v>2.63</v>
      </c>
      <c r="AC190" s="471">
        <v>3.02</v>
      </c>
      <c r="AD190" s="500">
        <f t="shared" si="44"/>
        <v>14.828897338403046</v>
      </c>
      <c r="AE190" s="519">
        <f t="shared" si="45"/>
        <v>13.373068886376871</v>
      </c>
      <c r="AF190" s="501">
        <v>35350</v>
      </c>
      <c r="AG190" s="471">
        <v>26.77</v>
      </c>
      <c r="AH190" s="471">
        <v>47.11</v>
      </c>
      <c r="AI190" s="502">
        <f t="shared" si="46"/>
        <v>45.83488980201718</v>
      </c>
      <c r="AJ190" s="503">
        <f t="shared" si="47"/>
        <v>-17.130120993419656</v>
      </c>
      <c r="AK190" s="504">
        <f t="shared" si="48"/>
        <v>1.3132430324892665</v>
      </c>
      <c r="AL190" s="505">
        <f t="shared" si="49"/>
        <v>25</v>
      </c>
      <c r="AM190" s="559">
        <f t="shared" si="50"/>
        <v>21.90465996880495</v>
      </c>
      <c r="AN190" s="559">
        <f t="shared" si="51"/>
        <v>21.608079807078617</v>
      </c>
      <c r="AO190" s="500">
        <f t="shared" si="52"/>
        <v>16.453983971360021</v>
      </c>
      <c r="AP190" s="507"/>
      <c r="AQ190" s="508">
        <v>0.625</v>
      </c>
      <c r="AR190" s="508">
        <v>0.5</v>
      </c>
      <c r="AS190" s="509">
        <v>0.41499999999999998</v>
      </c>
      <c r="AT190" s="509">
        <v>0.34499999999999997</v>
      </c>
      <c r="AU190" s="509">
        <v>0.28499999999999998</v>
      </c>
      <c r="AV190" s="509">
        <v>0.23499999999999999</v>
      </c>
      <c r="AW190" s="509">
        <v>0.19125</v>
      </c>
      <c r="AX190" s="509">
        <v>0.16125</v>
      </c>
      <c r="AY190" s="509">
        <v>0.14624999999999999</v>
      </c>
      <c r="AZ190" s="509">
        <v>0.14124999999999999</v>
      </c>
      <c r="BA190" s="509">
        <v>0.13625000000000001</v>
      </c>
      <c r="BB190" s="510">
        <v>0.13125000000000001</v>
      </c>
      <c r="BC190" s="511">
        <f t="shared" si="53"/>
        <v>25</v>
      </c>
      <c r="BD190" s="540">
        <f t="shared" si="53"/>
        <v>20.481927710843383</v>
      </c>
      <c r="BE190" s="540">
        <f t="shared" si="53"/>
        <v>20.289855072463769</v>
      </c>
      <c r="BF190" s="540">
        <f t="shared" si="53"/>
        <v>21.052631578947366</v>
      </c>
      <c r="BG190" s="540">
        <f t="shared" si="53"/>
        <v>21.276595744680836</v>
      </c>
      <c r="BH190" s="540">
        <f t="shared" si="53"/>
        <v>22.875816993464039</v>
      </c>
      <c r="BI190" s="540">
        <f t="shared" si="53"/>
        <v>18.604651162790688</v>
      </c>
      <c r="BJ190" s="540">
        <f t="shared" si="53"/>
        <v>10.256410256410264</v>
      </c>
      <c r="BK190" s="540">
        <f t="shared" si="53"/>
        <v>3.539823008849563</v>
      </c>
      <c r="BL190" s="540">
        <f t="shared" si="53"/>
        <v>3.6697247706421798</v>
      </c>
      <c r="BM190" s="513">
        <f t="shared" si="53"/>
        <v>3.8095238095238182</v>
      </c>
      <c r="BN190" s="514">
        <f t="shared" si="54"/>
        <v>15.532450918965084</v>
      </c>
      <c r="BO190" s="514">
        <f t="shared" si="55"/>
        <v>8.0532701166080116</v>
      </c>
    </row>
    <row r="191" spans="1:67" s="480" customFormat="1">
      <c r="A191" s="466" t="s">
        <v>140</v>
      </c>
      <c r="B191" s="939" t="s">
        <v>141</v>
      </c>
      <c r="C191" s="450" t="s">
        <v>99</v>
      </c>
      <c r="D191" s="450" t="s">
        <v>611</v>
      </c>
      <c r="E191" s="467">
        <v>42</v>
      </c>
      <c r="F191" s="468">
        <v>31</v>
      </c>
      <c r="G191" s="469" t="s">
        <v>796</v>
      </c>
      <c r="H191" s="470" t="s">
        <v>796</v>
      </c>
      <c r="I191" s="471">
        <v>26.3</v>
      </c>
      <c r="J191" s="472">
        <f t="shared" si="38"/>
        <v>5.7794676806083647</v>
      </c>
      <c r="K191" s="510">
        <v>0.35</v>
      </c>
      <c r="L191" s="510">
        <v>0.38</v>
      </c>
      <c r="M191" s="473">
        <f t="shared" si="39"/>
        <v>8.5714285714285854</v>
      </c>
      <c r="N191" s="537">
        <v>40434</v>
      </c>
      <c r="O191" s="538">
        <v>40436</v>
      </c>
      <c r="P191" s="539">
        <v>40463</v>
      </c>
      <c r="Q191" s="475" t="s">
        <v>441</v>
      </c>
      <c r="R191" s="603"/>
      <c r="S191" s="476">
        <f t="shared" si="40"/>
        <v>1.52</v>
      </c>
      <c r="T191" s="472">
        <f t="shared" si="41"/>
        <v>92.682926829268297</v>
      </c>
      <c r="U191" s="498">
        <f t="shared" si="42"/>
        <v>192.0866894371284</v>
      </c>
      <c r="V191" s="477">
        <f t="shared" si="43"/>
        <v>16.036585365853661</v>
      </c>
      <c r="W191" s="499">
        <v>12</v>
      </c>
      <c r="X191" s="471">
        <v>1.64</v>
      </c>
      <c r="Y191" s="478">
        <v>1.6</v>
      </c>
      <c r="Z191" s="479">
        <v>3.35</v>
      </c>
      <c r="AA191" s="471">
        <v>11.97</v>
      </c>
      <c r="AB191" s="478">
        <v>2.04</v>
      </c>
      <c r="AC191" s="479">
        <v>2.1800000000000002</v>
      </c>
      <c r="AD191" s="500">
        <f t="shared" si="44"/>
        <v>6.8627450980392135</v>
      </c>
      <c r="AE191" s="519">
        <f t="shared" si="45"/>
        <v>8.0575980392156854</v>
      </c>
      <c r="AF191" s="501">
        <v>55610</v>
      </c>
      <c r="AG191" s="479">
        <v>21.82</v>
      </c>
      <c r="AH191" s="479">
        <v>28.13</v>
      </c>
      <c r="AI191" s="502">
        <f t="shared" si="46"/>
        <v>20.531622364802935</v>
      </c>
      <c r="AJ191" s="503">
        <f t="shared" si="47"/>
        <v>-6.5055101315321657</v>
      </c>
      <c r="AK191" s="504">
        <f t="shared" si="48"/>
        <v>1.2676568657897367</v>
      </c>
      <c r="AL191" s="505">
        <f t="shared" si="49"/>
        <v>9.2307692307692193</v>
      </c>
      <c r="AM191" s="559">
        <f t="shared" si="50"/>
        <v>18.330455035479719</v>
      </c>
      <c r="AN191" s="559">
        <f t="shared" si="51"/>
        <v>14.843925463766805</v>
      </c>
      <c r="AO191" s="500">
        <f t="shared" si="52"/>
        <v>11.709734601184207</v>
      </c>
      <c r="AP191" s="507"/>
      <c r="AQ191" s="508">
        <v>1.42</v>
      </c>
      <c r="AR191" s="508">
        <v>1.3</v>
      </c>
      <c r="AS191" s="509">
        <v>1.1587499999999999</v>
      </c>
      <c r="AT191" s="509">
        <v>0.85703536000000002</v>
      </c>
      <c r="AU191" s="509">
        <v>0.77119615999999991</v>
      </c>
      <c r="AV191" s="509">
        <v>0.71080127999999998</v>
      </c>
      <c r="AW191" s="509">
        <v>0.65505215999999999</v>
      </c>
      <c r="AX191" s="509">
        <v>0.61324031999999995</v>
      </c>
      <c r="AY191" s="509">
        <v>0.56678271999999996</v>
      </c>
      <c r="AZ191" s="509">
        <v>0.51567936000000003</v>
      </c>
      <c r="BA191" s="509">
        <v>0.46922175999999999</v>
      </c>
      <c r="BB191" s="510">
        <v>0.42740992</v>
      </c>
      <c r="BC191" s="511">
        <f t="shared" si="53"/>
        <v>9.2307692307692193</v>
      </c>
      <c r="BD191" s="540">
        <f t="shared" si="53"/>
        <v>12.189859762675304</v>
      </c>
      <c r="BE191" s="540">
        <f t="shared" si="53"/>
        <v>35.204456441563849</v>
      </c>
      <c r="BF191" s="540">
        <f t="shared" si="53"/>
        <v>11.130657082109963</v>
      </c>
      <c r="BG191" s="540">
        <f t="shared" si="53"/>
        <v>8.496732026143782</v>
      </c>
      <c r="BH191" s="540">
        <f t="shared" si="53"/>
        <v>8.5106382978723296</v>
      </c>
      <c r="BI191" s="540">
        <f t="shared" si="53"/>
        <v>6.8181818181818343</v>
      </c>
      <c r="BJ191" s="540">
        <f t="shared" si="53"/>
        <v>8.196721311475418</v>
      </c>
      <c r="BK191" s="540">
        <f t="shared" si="53"/>
        <v>9.9099099099098975</v>
      </c>
      <c r="BL191" s="540">
        <f t="shared" si="53"/>
        <v>9.9009900990099098</v>
      </c>
      <c r="BM191" s="513">
        <f t="shared" si="53"/>
        <v>9.7826086956521721</v>
      </c>
      <c r="BN191" s="514">
        <f t="shared" si="54"/>
        <v>11.761047697760334</v>
      </c>
      <c r="BO191" s="514">
        <f t="shared" si="55"/>
        <v>7.5422145577863535</v>
      </c>
    </row>
    <row r="192" spans="1:67" s="480" customFormat="1">
      <c r="A192" s="586" t="s">
        <v>455</v>
      </c>
      <c r="B192" s="450" t="s">
        <v>282</v>
      </c>
      <c r="C192" s="450" t="s">
        <v>105</v>
      </c>
      <c r="D192" s="450" t="s">
        <v>725</v>
      </c>
      <c r="E192" s="467">
        <v>16</v>
      </c>
      <c r="F192" s="468">
        <v>166</v>
      </c>
      <c r="G192" s="469" t="s">
        <v>660</v>
      </c>
      <c r="H192" s="470" t="s">
        <v>660</v>
      </c>
      <c r="I192" s="471">
        <v>32.89</v>
      </c>
      <c r="J192" s="472">
        <v>2.9796290665855878</v>
      </c>
      <c r="K192" s="536">
        <v>0.21249999999999999</v>
      </c>
      <c r="L192" s="497">
        <v>0.245</v>
      </c>
      <c r="M192" s="477">
        <v>15.294117647058808</v>
      </c>
      <c r="N192" s="474">
        <v>40585</v>
      </c>
      <c r="O192" s="475">
        <v>40589</v>
      </c>
      <c r="P192" s="474">
        <v>40603</v>
      </c>
      <c r="Q192" s="475" t="s">
        <v>7</v>
      </c>
      <c r="R192" s="450" t="s">
        <v>454</v>
      </c>
      <c r="S192" s="476">
        <v>0.98</v>
      </c>
      <c r="T192" s="472">
        <v>69.01408450704227</v>
      </c>
      <c r="U192" s="498">
        <v>79.501744752877187</v>
      </c>
      <c r="V192" s="477">
        <v>23.161971830985919</v>
      </c>
      <c r="W192" s="499">
        <v>12</v>
      </c>
      <c r="X192" s="471">
        <v>1.42</v>
      </c>
      <c r="Y192" s="478">
        <v>2.25</v>
      </c>
      <c r="Z192" s="479">
        <v>1.52</v>
      </c>
      <c r="AA192" s="471">
        <v>3.13</v>
      </c>
      <c r="AB192" s="478">
        <v>1.43</v>
      </c>
      <c r="AC192" s="479">
        <v>1.54</v>
      </c>
      <c r="AD192" s="500">
        <v>7.6923076923077085</v>
      </c>
      <c r="AE192" s="519">
        <v>10.22222222222222</v>
      </c>
      <c r="AF192" s="501">
        <v>25470</v>
      </c>
      <c r="AG192" s="479">
        <v>23.37</v>
      </c>
      <c r="AH192" s="479">
        <v>33.730000000000004</v>
      </c>
      <c r="AI192" s="502">
        <v>40.735986307231492</v>
      </c>
      <c r="AJ192" s="503">
        <v>-2.490364660539568</v>
      </c>
      <c r="AK192" s="504">
        <v>1.203147253496587</v>
      </c>
      <c r="AL192" s="505">
        <v>26.574500768049152</v>
      </c>
      <c r="AM192" s="559">
        <v>12.481961897532168</v>
      </c>
      <c r="AN192" s="559">
        <v>11.812176894358831</v>
      </c>
      <c r="AO192" s="500">
        <v>9.8177316700264861</v>
      </c>
      <c r="AP192" s="507"/>
      <c r="AQ192" s="508">
        <v>0.82399999999999995</v>
      </c>
      <c r="AR192" s="508">
        <v>0.65100000000000002</v>
      </c>
      <c r="AS192" s="509">
        <v>0.62450000000000006</v>
      </c>
      <c r="AT192" s="509">
        <v>0.57899999999999996</v>
      </c>
      <c r="AU192" s="509">
        <v>0.51100000000000001</v>
      </c>
      <c r="AV192" s="509">
        <v>0.47149999999999997</v>
      </c>
      <c r="AW192" s="509">
        <v>0.45800000000000002</v>
      </c>
      <c r="AX192" s="509">
        <v>0.41499999999999998</v>
      </c>
      <c r="AY192" s="509">
        <v>0.38</v>
      </c>
      <c r="AZ192" s="509">
        <v>0.35</v>
      </c>
      <c r="BA192" s="509">
        <v>0.32300000000000001</v>
      </c>
      <c r="BB192" s="510">
        <v>0.298875</v>
      </c>
      <c r="BC192" s="511">
        <v>26.574500768049152</v>
      </c>
      <c r="BD192" s="540">
        <v>4.2433947157726202</v>
      </c>
      <c r="BE192" s="540">
        <v>7.8583765112262718</v>
      </c>
      <c r="BF192" s="540">
        <v>13.30724070450098</v>
      </c>
      <c r="BG192" s="540">
        <v>8.3775185577942697</v>
      </c>
      <c r="BH192" s="540">
        <v>2.9475982532751082</v>
      </c>
      <c r="BI192" s="540">
        <v>10.36144578313254</v>
      </c>
      <c r="BJ192" s="540">
        <v>9.2105263157894708</v>
      </c>
      <c r="BK192" s="540">
        <v>8.5714285714285854</v>
      </c>
      <c r="BL192" s="540">
        <v>8.3591331269349691</v>
      </c>
      <c r="BM192" s="513">
        <v>8.0719364282726858</v>
      </c>
      <c r="BN192" s="514">
        <v>9.807554521470605</v>
      </c>
      <c r="BO192" s="514">
        <v>5.9125675257135857</v>
      </c>
    </row>
    <row r="193" spans="1:67" s="480" customFormat="1">
      <c r="A193" s="466" t="s">
        <v>123</v>
      </c>
      <c r="B193" s="450" t="s">
        <v>124</v>
      </c>
      <c r="C193" s="450" t="s">
        <v>105</v>
      </c>
      <c r="D193" s="515" t="s">
        <v>725</v>
      </c>
      <c r="E193" s="467">
        <v>12</v>
      </c>
      <c r="F193" s="468">
        <v>206</v>
      </c>
      <c r="G193" s="469" t="s">
        <v>717</v>
      </c>
      <c r="H193" s="470" t="s">
        <v>717</v>
      </c>
      <c r="I193" s="554">
        <v>102</v>
      </c>
      <c r="J193" s="483">
        <v>0.62745098039215697</v>
      </c>
      <c r="K193" s="536">
        <v>0.155</v>
      </c>
      <c r="L193" s="497">
        <v>0.16</v>
      </c>
      <c r="M193" s="477">
        <v>3.2258064516128999</v>
      </c>
      <c r="N193" s="474">
        <v>40646</v>
      </c>
      <c r="O193" s="475">
        <v>40648</v>
      </c>
      <c r="P193" s="474">
        <v>40662</v>
      </c>
      <c r="Q193" s="475" t="s">
        <v>6</v>
      </c>
      <c r="R193" s="450"/>
      <c r="S193" s="493">
        <v>0.64</v>
      </c>
      <c r="T193" s="520">
        <v>91.428571428571416</v>
      </c>
      <c r="U193" s="556">
        <v>290.94513072564956</v>
      </c>
      <c r="V193" s="477">
        <v>145.71428571428567</v>
      </c>
      <c r="W193" s="542">
        <v>12</v>
      </c>
      <c r="X193" s="471">
        <v>0.7</v>
      </c>
      <c r="Y193" s="478">
        <v>2.5099999999999998</v>
      </c>
      <c r="Z193" s="471">
        <v>4.38</v>
      </c>
      <c r="AA193" s="471">
        <v>2.36</v>
      </c>
      <c r="AB193" s="478">
        <v>3.59</v>
      </c>
      <c r="AC193" s="471">
        <v>5.97</v>
      </c>
      <c r="AD193" s="500">
        <v>66.3</v>
      </c>
      <c r="AE193" s="557">
        <v>11.319624010920112</v>
      </c>
      <c r="AF193" s="501">
        <v>27380</v>
      </c>
      <c r="AG193" s="471">
        <v>85.42</v>
      </c>
      <c r="AH193" s="471">
        <v>121.44</v>
      </c>
      <c r="AI193" s="502">
        <v>19.409974244907509</v>
      </c>
      <c r="AJ193" s="503">
        <v>-16.007905138339922</v>
      </c>
      <c r="AK193" s="558">
        <v>1.2905795248445233</v>
      </c>
      <c r="AL193" s="505">
        <v>7.0175438596491215</v>
      </c>
      <c r="AM193" s="506">
        <v>22.7265799243151</v>
      </c>
      <c r="AN193" s="506">
        <v>32.387723792324927</v>
      </c>
      <c r="AO193" s="500">
        <v>25.095488630370678</v>
      </c>
      <c r="AP193" s="507"/>
      <c r="AQ193" s="560">
        <v>0.61</v>
      </c>
      <c r="AR193" s="560">
        <v>0.56999999999999995</v>
      </c>
      <c r="AS193" s="561">
        <v>0.46500000000000002</v>
      </c>
      <c r="AT193" s="561">
        <v>0.33</v>
      </c>
      <c r="AU193" s="561">
        <v>0.22</v>
      </c>
      <c r="AV193" s="561">
        <v>0.15</v>
      </c>
      <c r="AW193" s="561">
        <v>0.115</v>
      </c>
      <c r="AX193" s="561">
        <v>0.09</v>
      </c>
      <c r="AY193" s="562">
        <v>0.08</v>
      </c>
      <c r="AZ193" s="561">
        <v>7.7499999999999999E-2</v>
      </c>
      <c r="BA193" s="561">
        <v>6.5000000000000002E-2</v>
      </c>
      <c r="BB193" s="563">
        <v>0.06</v>
      </c>
      <c r="BC193" s="564">
        <v>7.0175438596491215</v>
      </c>
      <c r="BD193" s="565">
        <v>22.580645161290299</v>
      </c>
      <c r="BE193" s="565">
        <v>40.909090909090921</v>
      </c>
      <c r="BF193" s="565">
        <v>50</v>
      </c>
      <c r="BG193" s="565">
        <v>46.666666666666664</v>
      </c>
      <c r="BH193" s="565">
        <v>30.434782608695627</v>
      </c>
      <c r="BI193" s="565">
        <v>27.777777777777786</v>
      </c>
      <c r="BJ193" s="565">
        <v>12.5</v>
      </c>
      <c r="BK193" s="565">
        <v>3.2258064516128999</v>
      </c>
      <c r="BL193" s="565">
        <v>19.230769230769219</v>
      </c>
      <c r="BM193" s="566">
        <v>8.3333333333333499</v>
      </c>
      <c r="BN193" s="567">
        <v>24.425128727171447</v>
      </c>
      <c r="BO193" s="567">
        <v>15.526547925775301</v>
      </c>
    </row>
    <row r="194" spans="1:67" s="480" customFormat="1">
      <c r="A194" s="522" t="s">
        <v>707</v>
      </c>
      <c r="B194" s="452" t="s">
        <v>708</v>
      </c>
      <c r="C194" s="452" t="s">
        <v>105</v>
      </c>
      <c r="D194" s="452" t="s">
        <v>725</v>
      </c>
      <c r="E194" s="523">
        <v>19</v>
      </c>
      <c r="F194" s="468">
        <v>130</v>
      </c>
      <c r="G194" s="524" t="s">
        <v>660</v>
      </c>
      <c r="H194" s="525" t="s">
        <v>660</v>
      </c>
      <c r="I194" s="526">
        <v>44.03</v>
      </c>
      <c r="J194" s="573">
        <v>0.99931864637747003</v>
      </c>
      <c r="K194" s="527">
        <v>0.1</v>
      </c>
      <c r="L194" s="527">
        <v>0.11</v>
      </c>
      <c r="M194" s="528">
        <v>9.9999999999999876</v>
      </c>
      <c r="N194" s="529">
        <v>40694</v>
      </c>
      <c r="O194" s="530">
        <v>40696</v>
      </c>
      <c r="P194" s="529">
        <v>40725</v>
      </c>
      <c r="Q194" s="530" t="s">
        <v>245</v>
      </c>
      <c r="R194" s="452" t="s">
        <v>454</v>
      </c>
      <c r="S194" s="476">
        <v>0.44</v>
      </c>
      <c r="T194" s="472">
        <v>14.193548387096769</v>
      </c>
      <c r="U194" s="498">
        <v>38.52846711314195</v>
      </c>
      <c r="V194" s="528">
        <v>14.203225806451609</v>
      </c>
      <c r="W194" s="499">
        <v>12</v>
      </c>
      <c r="X194" s="526">
        <v>3.1</v>
      </c>
      <c r="Y194" s="532">
        <v>0.62</v>
      </c>
      <c r="Z194" s="526">
        <v>1.47</v>
      </c>
      <c r="AA194" s="526">
        <v>3.04</v>
      </c>
      <c r="AB194" s="532">
        <v>3.78</v>
      </c>
      <c r="AC194" s="526">
        <v>3.58</v>
      </c>
      <c r="AD194" s="533">
        <v>-5.2910052910052796</v>
      </c>
      <c r="AE194" s="500">
        <v>18.787335722819591</v>
      </c>
      <c r="AF194" s="568">
        <v>37320</v>
      </c>
      <c r="AG194" s="526">
        <v>35.65</v>
      </c>
      <c r="AH194" s="526">
        <v>55.63</v>
      </c>
      <c r="AI194" s="569">
        <v>23.506311360448823</v>
      </c>
      <c r="AJ194" s="570">
        <v>-20.852058241955781</v>
      </c>
      <c r="AK194" s="504">
        <v>1.2203290706218499</v>
      </c>
      <c r="AL194" s="534">
        <v>11.76470588235294</v>
      </c>
      <c r="AM194" s="535">
        <v>6.0969125047120487</v>
      </c>
      <c r="AN194" s="535">
        <v>5.9338754390452442</v>
      </c>
      <c r="AO194" s="533">
        <v>4.8625207592747799</v>
      </c>
      <c r="AP194" s="571"/>
      <c r="AQ194" s="508">
        <v>0.41799999999999998</v>
      </c>
      <c r="AR194" s="508">
        <v>0.374</v>
      </c>
      <c r="AS194" s="509">
        <v>0.36199999999999999</v>
      </c>
      <c r="AT194" s="509">
        <v>0.35</v>
      </c>
      <c r="AU194" s="509">
        <v>0.32</v>
      </c>
      <c r="AV194" s="509">
        <v>0.31333</v>
      </c>
      <c r="AW194" s="509">
        <v>0.29332000000000003</v>
      </c>
      <c r="AX194" s="509">
        <v>0.28999000000000003</v>
      </c>
      <c r="AY194" s="509">
        <v>0.28000000000000003</v>
      </c>
      <c r="AZ194" s="509">
        <v>0.27500000000000002</v>
      </c>
      <c r="BA194" s="509">
        <v>0.26</v>
      </c>
      <c r="BB194" s="510">
        <v>0.25001000000000001</v>
      </c>
      <c r="BC194" s="511">
        <v>11.76470588235294</v>
      </c>
      <c r="BD194" s="512">
        <v>3.3149171270718369</v>
      </c>
      <c r="BE194" s="512">
        <v>3.4285714285714253</v>
      </c>
      <c r="BF194" s="512">
        <v>9.3750000000000018</v>
      </c>
      <c r="BG194" s="512">
        <v>2.1287460504898941</v>
      </c>
      <c r="BH194" s="512">
        <v>6.8219009954997745</v>
      </c>
      <c r="BI194" s="512">
        <v>1.1483154591537701</v>
      </c>
      <c r="BJ194" s="512">
        <v>3.5678571428571453</v>
      </c>
      <c r="BK194" s="512">
        <v>1.8181818181818299</v>
      </c>
      <c r="BL194" s="512">
        <v>5.7692307692307709</v>
      </c>
      <c r="BM194" s="513">
        <v>3.9958401663933376</v>
      </c>
      <c r="BN194" s="514">
        <v>4.830296985436612</v>
      </c>
      <c r="BO194" s="514">
        <v>3.1632538168669426</v>
      </c>
    </row>
    <row r="195" spans="1:67" s="480" customFormat="1">
      <c r="A195" s="466" t="s">
        <v>678</v>
      </c>
      <c r="B195" s="450" t="s">
        <v>679</v>
      </c>
      <c r="C195" s="450" t="s">
        <v>105</v>
      </c>
      <c r="D195" s="450" t="s">
        <v>725</v>
      </c>
      <c r="E195" s="467">
        <v>11</v>
      </c>
      <c r="F195" s="468">
        <v>216</v>
      </c>
      <c r="G195" s="469" t="s">
        <v>717</v>
      </c>
      <c r="H195" s="470" t="s">
        <v>717</v>
      </c>
      <c r="I195" s="554">
        <v>40.29</v>
      </c>
      <c r="J195" s="483">
        <v>0.89352196574832499</v>
      </c>
      <c r="K195" s="510">
        <v>7.4999999999999997E-2</v>
      </c>
      <c r="L195" s="510">
        <v>0.09</v>
      </c>
      <c r="M195" s="477">
        <v>2</v>
      </c>
      <c r="N195" s="481">
        <v>40618</v>
      </c>
      <c r="O195" s="475">
        <v>40620</v>
      </c>
      <c r="P195" s="474">
        <v>40634</v>
      </c>
      <c r="Q195" s="475" t="s">
        <v>245</v>
      </c>
      <c r="R195" s="450" t="s">
        <v>454</v>
      </c>
      <c r="S195" s="476">
        <v>0.36</v>
      </c>
      <c r="T195" s="472">
        <v>37.113402061855666</v>
      </c>
      <c r="U195" s="498">
        <v>95.953567681951696</v>
      </c>
      <c r="V195" s="477">
        <v>41.536082474226802</v>
      </c>
      <c r="W195" s="499">
        <v>12</v>
      </c>
      <c r="X195" s="471">
        <v>0.97</v>
      </c>
      <c r="Y195" s="478">
        <v>1.2</v>
      </c>
      <c r="Z195" s="471">
        <v>3.4</v>
      </c>
      <c r="AA195" s="471">
        <v>2.08</v>
      </c>
      <c r="AB195" s="478">
        <v>2.2200000000000002</v>
      </c>
      <c r="AC195" s="479">
        <v>3.69</v>
      </c>
      <c r="AD195" s="500">
        <v>66.216216216216196</v>
      </c>
      <c r="AE195" s="500">
        <v>15.123873873873867</v>
      </c>
      <c r="AF195" s="501">
        <v>44180</v>
      </c>
      <c r="AG195" s="471">
        <v>30</v>
      </c>
      <c r="AH195" s="471">
        <v>52.04</v>
      </c>
      <c r="AI195" s="502">
        <v>34.300000000000004</v>
      </c>
      <c r="AJ195" s="503">
        <v>-22.578785549577244</v>
      </c>
      <c r="AK195" s="504" t="s">
        <v>664</v>
      </c>
      <c r="AL195" s="505">
        <v>55.882352941176478</v>
      </c>
      <c r="AM195" s="506">
        <v>22.262317571448332</v>
      </c>
      <c r="AN195" s="506">
        <v>22.950440980863753</v>
      </c>
      <c r="AO195" s="500" t="s">
        <v>664</v>
      </c>
      <c r="AP195" s="507"/>
      <c r="AQ195" s="508">
        <v>0.29149999999999998</v>
      </c>
      <c r="AR195" s="508">
        <v>0.187</v>
      </c>
      <c r="AS195" s="509">
        <v>0.1865</v>
      </c>
      <c r="AT195" s="509">
        <v>0.1595</v>
      </c>
      <c r="AU195" s="509">
        <v>0.13200000000000001</v>
      </c>
      <c r="AV195" s="509">
        <v>0.10375</v>
      </c>
      <c r="AW195" s="509">
        <v>8.8749999999999996E-2</v>
      </c>
      <c r="AX195" s="509">
        <v>7.4999999999999997E-2</v>
      </c>
      <c r="AY195" s="509">
        <v>6.2480000000000001E-2</v>
      </c>
      <c r="AZ195" s="509">
        <v>3.7499999999999999E-2</v>
      </c>
      <c r="BA195" s="587">
        <v>0</v>
      </c>
      <c r="BB195" s="553">
        <v>0</v>
      </c>
      <c r="BC195" s="511">
        <v>55.882352941176478</v>
      </c>
      <c r="BD195" s="512">
        <v>0.26809651474530799</v>
      </c>
      <c r="BE195" s="512">
        <v>16.927899686520377</v>
      </c>
      <c r="BF195" s="512">
        <v>20.833333333333314</v>
      </c>
      <c r="BG195" s="512">
        <v>27.228915662650625</v>
      </c>
      <c r="BH195" s="512">
        <v>16.901408450704221</v>
      </c>
      <c r="BI195" s="512">
        <v>18.333333333333332</v>
      </c>
      <c r="BJ195" s="512">
        <v>20.038412291933415</v>
      </c>
      <c r="BK195" s="512">
        <v>66.61333333333333</v>
      </c>
      <c r="BL195" s="512">
        <v>0</v>
      </c>
      <c r="BM195" s="513">
        <v>0</v>
      </c>
      <c r="BN195" s="514">
        <v>22.093371413430042</v>
      </c>
      <c r="BO195" s="514">
        <v>20.618305765156496</v>
      </c>
    </row>
    <row r="196" spans="1:67" s="480" customFormat="1">
      <c r="A196" s="466" t="s">
        <v>352</v>
      </c>
      <c r="B196" s="939" t="s">
        <v>353</v>
      </c>
      <c r="C196" s="450" t="s">
        <v>105</v>
      </c>
      <c r="D196" s="450" t="s">
        <v>725</v>
      </c>
      <c r="E196" s="467">
        <v>11</v>
      </c>
      <c r="F196" s="468">
        <v>214</v>
      </c>
      <c r="G196" s="469" t="s">
        <v>660</v>
      </c>
      <c r="H196" s="470" t="s">
        <v>660</v>
      </c>
      <c r="I196" s="554">
        <v>71.989999999999995</v>
      </c>
      <c r="J196" s="472">
        <v>3.6671759966662041</v>
      </c>
      <c r="K196" s="536">
        <v>0.55000000000000004</v>
      </c>
      <c r="L196" s="497">
        <v>0.66</v>
      </c>
      <c r="M196" s="477">
        <v>2</v>
      </c>
      <c r="N196" s="474">
        <v>40591</v>
      </c>
      <c r="O196" s="475">
        <v>40596</v>
      </c>
      <c r="P196" s="474">
        <v>40603</v>
      </c>
      <c r="Q196" s="475" t="s">
        <v>7</v>
      </c>
      <c r="R196" s="624" t="s">
        <v>617</v>
      </c>
      <c r="S196" s="476">
        <v>2.64</v>
      </c>
      <c r="T196" s="472">
        <v>31.730769230769219</v>
      </c>
      <c r="U196" s="498">
        <v>-24.813160078136711</v>
      </c>
      <c r="V196" s="477">
        <v>8.6526442307692335</v>
      </c>
      <c r="W196" s="499">
        <v>12</v>
      </c>
      <c r="X196" s="471">
        <v>8.32</v>
      </c>
      <c r="Y196" s="478">
        <v>-7.08</v>
      </c>
      <c r="Z196" s="479">
        <v>0.55000000000000004</v>
      </c>
      <c r="AA196" s="471">
        <v>1.47</v>
      </c>
      <c r="AB196" s="478">
        <v>8</v>
      </c>
      <c r="AC196" s="479">
        <v>8.6700000000000017</v>
      </c>
      <c r="AD196" s="500">
        <v>8.3750000000000018</v>
      </c>
      <c r="AE196" s="500">
        <v>-1.2710098870056501</v>
      </c>
      <c r="AF196" s="501">
        <v>101760</v>
      </c>
      <c r="AG196" s="479">
        <v>52</v>
      </c>
      <c r="AH196" s="479">
        <v>81.8</v>
      </c>
      <c r="AI196" s="502">
        <v>38.442307692307672</v>
      </c>
      <c r="AJ196" s="503">
        <v>-11.99266503667482</v>
      </c>
      <c r="AK196" s="504">
        <v>1.044967870107131</v>
      </c>
      <c r="AL196" s="505">
        <v>12.565445026178001</v>
      </c>
      <c r="AM196" s="506">
        <v>9.4455741635612878</v>
      </c>
      <c r="AN196" s="506">
        <v>12.748634418345791</v>
      </c>
      <c r="AO196" s="500">
        <v>12.200025266842699</v>
      </c>
      <c r="AP196" s="507"/>
      <c r="AQ196" s="508">
        <v>2.15</v>
      </c>
      <c r="AR196" s="508">
        <v>1.91</v>
      </c>
      <c r="AS196" s="518">
        <v>1.88</v>
      </c>
      <c r="AT196" s="518">
        <v>1.64</v>
      </c>
      <c r="AU196" s="518">
        <v>1.44</v>
      </c>
      <c r="AV196" s="518">
        <v>1.18</v>
      </c>
      <c r="AW196" s="518">
        <v>0.89500000000000002</v>
      </c>
      <c r="AX196" s="518">
        <v>0.81499999999999995</v>
      </c>
      <c r="AY196" s="518">
        <v>0.74</v>
      </c>
      <c r="AZ196" s="518">
        <v>0.7</v>
      </c>
      <c r="BA196" s="552">
        <v>0.68</v>
      </c>
      <c r="BB196" s="510">
        <v>0.68</v>
      </c>
      <c r="BC196" s="511">
        <v>12.565445026178001</v>
      </c>
      <c r="BD196" s="512">
        <v>1.5957446808510629</v>
      </c>
      <c r="BE196" s="512">
        <v>14.63414634146341</v>
      </c>
      <c r="BF196" s="512">
        <v>13.88888888888888</v>
      </c>
      <c r="BG196" s="512">
        <v>22.033898305084755</v>
      </c>
      <c r="BH196" s="512">
        <v>31.843575418994416</v>
      </c>
      <c r="BI196" s="512">
        <v>9.8159509202454096</v>
      </c>
      <c r="BJ196" s="512">
        <v>10.13513513513513</v>
      </c>
      <c r="BK196" s="512">
        <v>5.7142857142857153</v>
      </c>
      <c r="BL196" s="512">
        <v>2.9411764705882244</v>
      </c>
      <c r="BM196" s="513">
        <v>0</v>
      </c>
      <c r="BN196" s="514">
        <v>11.37893153651955</v>
      </c>
      <c r="BO196" s="514">
        <v>8.9600059779738306</v>
      </c>
    </row>
    <row r="197" spans="1:67" s="480" customFormat="1">
      <c r="A197" s="466" t="s">
        <v>468</v>
      </c>
      <c r="B197" s="939" t="s">
        <v>469</v>
      </c>
      <c r="C197" s="450" t="s">
        <v>105</v>
      </c>
      <c r="D197" s="450" t="s">
        <v>725</v>
      </c>
      <c r="E197" s="467">
        <v>24</v>
      </c>
      <c r="F197" s="468">
        <v>104</v>
      </c>
      <c r="G197" s="469" t="s">
        <v>796</v>
      </c>
      <c r="H197" s="470" t="s">
        <v>796</v>
      </c>
      <c r="I197" s="479">
        <v>104.02</v>
      </c>
      <c r="J197" s="472">
        <v>2.9994231878484907</v>
      </c>
      <c r="K197" s="536">
        <v>0.72</v>
      </c>
      <c r="L197" s="497">
        <v>0.78</v>
      </c>
      <c r="M197" s="477">
        <v>8.3333333333333499</v>
      </c>
      <c r="N197" s="481">
        <v>40680</v>
      </c>
      <c r="O197" s="475">
        <v>40682</v>
      </c>
      <c r="P197" s="474">
        <v>40704</v>
      </c>
      <c r="Q197" s="475" t="s">
        <v>247</v>
      </c>
      <c r="R197" s="450"/>
      <c r="S197" s="476">
        <v>3.12</v>
      </c>
      <c r="T197" s="472">
        <v>30.291262135922324</v>
      </c>
      <c r="U197" s="498">
        <v>-7.1676878037487217</v>
      </c>
      <c r="V197" s="477">
        <v>10.099029126213589</v>
      </c>
      <c r="W197" s="499">
        <v>12</v>
      </c>
      <c r="X197" s="471">
        <v>10.3</v>
      </c>
      <c r="Y197" s="478">
        <v>4.62</v>
      </c>
      <c r="Z197" s="471">
        <v>1.05</v>
      </c>
      <c r="AA197" s="471">
        <v>1.92</v>
      </c>
      <c r="AB197" s="478">
        <v>12.99</v>
      </c>
      <c r="AC197" s="471">
        <v>13.08</v>
      </c>
      <c r="AD197" s="500">
        <v>0.69284064665127099</v>
      </c>
      <c r="AE197" s="500">
        <v>1.7332680150232112</v>
      </c>
      <c r="AF197" s="501">
        <v>209110</v>
      </c>
      <c r="AG197" s="471">
        <v>72.569999999999993</v>
      </c>
      <c r="AH197" s="471">
        <v>109.94</v>
      </c>
      <c r="AI197" s="502">
        <v>43.337467272977818</v>
      </c>
      <c r="AJ197" s="503">
        <v>-5.3847553210842296</v>
      </c>
      <c r="AK197" s="504">
        <v>1.2510284846370769</v>
      </c>
      <c r="AL197" s="505">
        <v>6.7669172932330657</v>
      </c>
      <c r="AM197" s="506">
        <v>7.9120559829996671</v>
      </c>
      <c r="AN197" s="506">
        <v>10.168150424680269</v>
      </c>
      <c r="AO197" s="500">
        <v>8.12783285876184</v>
      </c>
      <c r="AP197" s="507"/>
      <c r="AQ197" s="508">
        <v>2.84</v>
      </c>
      <c r="AR197" s="508">
        <v>2.66</v>
      </c>
      <c r="AS197" s="509">
        <v>2.5299999999999998</v>
      </c>
      <c r="AT197" s="509">
        <v>2.2599999999999998</v>
      </c>
      <c r="AU197" s="509">
        <v>2.0099999999999998</v>
      </c>
      <c r="AV197" s="509">
        <v>1.75</v>
      </c>
      <c r="AW197" s="509">
        <v>1.53</v>
      </c>
      <c r="AX197" s="509">
        <v>1.43</v>
      </c>
      <c r="AY197" s="587">
        <v>1.4</v>
      </c>
      <c r="AZ197" s="509">
        <v>1.325</v>
      </c>
      <c r="BA197" s="587">
        <v>1.3</v>
      </c>
      <c r="BB197" s="510">
        <v>1.24</v>
      </c>
      <c r="BC197" s="511">
        <v>6.7669172932330657</v>
      </c>
      <c r="BD197" s="540">
        <v>5.1383399209486313</v>
      </c>
      <c r="BE197" s="540">
        <v>11.946902654867262</v>
      </c>
      <c r="BF197" s="540">
        <v>12.437810945273629</v>
      </c>
      <c r="BG197" s="540">
        <v>14.857142857142843</v>
      </c>
      <c r="BH197" s="540">
        <v>14.379084967320253</v>
      </c>
      <c r="BI197" s="540">
        <v>6.9930069930069996</v>
      </c>
      <c r="BJ197" s="540">
        <v>2.1428571428571352</v>
      </c>
      <c r="BK197" s="540">
        <v>5.6603773584905648</v>
      </c>
      <c r="BL197" s="540">
        <v>1.923076923076916</v>
      </c>
      <c r="BM197" s="513">
        <v>4.8387096774193497</v>
      </c>
      <c r="BN197" s="514">
        <v>7.9167478848760595</v>
      </c>
      <c r="BO197" s="514">
        <v>4.4755439801534802</v>
      </c>
    </row>
    <row r="198" spans="1:67" s="480" customFormat="1">
      <c r="A198" s="484" t="s">
        <v>604</v>
      </c>
      <c r="B198" s="643" t="s">
        <v>605</v>
      </c>
      <c r="C198" s="450" t="s">
        <v>105</v>
      </c>
      <c r="D198" s="451" t="s">
        <v>725</v>
      </c>
      <c r="E198" s="485">
        <v>29</v>
      </c>
      <c r="F198" s="468">
        <v>87</v>
      </c>
      <c r="G198" s="486" t="s">
        <v>660</v>
      </c>
      <c r="H198" s="487" t="s">
        <v>660</v>
      </c>
      <c r="I198" s="488">
        <v>79.790000000000006</v>
      </c>
      <c r="J198" s="520">
        <f>(S198/I198)*100</f>
        <v>2.3561849855871659</v>
      </c>
      <c r="K198" s="572">
        <v>0.44</v>
      </c>
      <c r="L198" s="572">
        <v>0.47</v>
      </c>
      <c r="M198" s="489">
        <f>((L198/K198)-1)*100</f>
        <v>6.8181818181818121</v>
      </c>
      <c r="N198" s="490">
        <v>40674</v>
      </c>
      <c r="O198" s="491">
        <v>40676</v>
      </c>
      <c r="P198" s="490">
        <v>40704</v>
      </c>
      <c r="Q198" s="491" t="s">
        <v>247</v>
      </c>
      <c r="R198" s="451"/>
      <c r="S198" s="493">
        <f>L198*4</f>
        <v>1.88</v>
      </c>
      <c r="T198" s="472">
        <f>S198/X198*100</f>
        <v>26.780626780626783</v>
      </c>
      <c r="U198" s="498">
        <f>(I198/SQRT(22.5*X198*(I198/AA198))-1)*100</f>
        <v>15.701064424483713</v>
      </c>
      <c r="V198" s="494">
        <f>I198/X198</f>
        <v>11.366096866096868</v>
      </c>
      <c r="W198" s="542">
        <v>12</v>
      </c>
      <c r="X198" s="488">
        <v>7.02</v>
      </c>
      <c r="Y198" s="495">
        <v>1.83</v>
      </c>
      <c r="Z198" s="488">
        <v>1.1000000000000001</v>
      </c>
      <c r="AA198" s="488">
        <v>2.65</v>
      </c>
      <c r="AB198" s="495">
        <v>8.68</v>
      </c>
      <c r="AC198" s="488">
        <v>9.11</v>
      </c>
      <c r="AD198" s="543">
        <f>(AC198/AB198-1)*100</f>
        <v>4.9539170506912367</v>
      </c>
      <c r="AE198" s="500">
        <f>(I198/AB198)/Y198</f>
        <v>5.0231673843519431</v>
      </c>
      <c r="AF198" s="544">
        <v>393050</v>
      </c>
      <c r="AG198" s="488">
        <v>58.05</v>
      </c>
      <c r="AH198" s="488">
        <v>88.23</v>
      </c>
      <c r="AI198" s="545">
        <f>((I198-AG198)/AG198)*100</f>
        <v>37.450473729543518</v>
      </c>
      <c r="AJ198" s="546">
        <f>((I198-AH198)/AH198)*100</f>
        <v>-9.565907287770596</v>
      </c>
      <c r="AK198" s="504">
        <f>AN198/AO198</f>
        <v>1.2509061599223632</v>
      </c>
      <c r="AL198" s="547">
        <f>((AQ198/AR198)^(1/1)-1)*100</f>
        <v>4.8192771084337505</v>
      </c>
      <c r="AM198" s="548">
        <f>((AQ198/AT198)^(1/3)-1)*100</f>
        <v>8.2952879453193731</v>
      </c>
      <c r="AN198" s="548">
        <f>((AQ198/AV198)^(1/5)-1)*100</f>
        <v>8.8250510077843671</v>
      </c>
      <c r="AO198" s="543">
        <f>((AQ198/BA198)^(1/10)-1)*100</f>
        <v>7.0549264929130162</v>
      </c>
      <c r="AP198" s="549"/>
      <c r="AQ198" s="508">
        <v>1.74</v>
      </c>
      <c r="AR198" s="508">
        <v>1.66</v>
      </c>
      <c r="AS198" s="509">
        <v>1.55</v>
      </c>
      <c r="AT198" s="509">
        <v>1.37</v>
      </c>
      <c r="AU198" s="509">
        <v>1.28</v>
      </c>
      <c r="AV198" s="509">
        <v>1.1399999999999999</v>
      </c>
      <c r="AW198" s="509">
        <v>1.06</v>
      </c>
      <c r="AX198" s="509">
        <v>0.98</v>
      </c>
      <c r="AY198" s="587">
        <v>0.92</v>
      </c>
      <c r="AZ198" s="509">
        <v>0.91</v>
      </c>
      <c r="BA198" s="587">
        <v>0.88</v>
      </c>
      <c r="BB198" s="510">
        <v>0.83499999999999996</v>
      </c>
      <c r="BC198" s="511">
        <f t="shared" ref="BC198:BM198" si="56">((AQ198/AR198)-1)*100</f>
        <v>4.8192771084337505</v>
      </c>
      <c r="BD198" s="540">
        <f t="shared" si="56"/>
        <v>7.0967741935483719</v>
      </c>
      <c r="BE198" s="540">
        <f t="shared" si="56"/>
        <v>13.138686131386844</v>
      </c>
      <c r="BF198" s="540">
        <f t="shared" si="56"/>
        <v>7.03125</v>
      </c>
      <c r="BG198" s="540">
        <f t="shared" si="56"/>
        <v>12.28070175438598</v>
      </c>
      <c r="BH198" s="540">
        <f t="shared" si="56"/>
        <v>7.5471698113207308</v>
      </c>
      <c r="BI198" s="540">
        <f t="shared" si="56"/>
        <v>8.163265306122458</v>
      </c>
      <c r="BJ198" s="540">
        <f t="shared" si="56"/>
        <v>6.5217391304347672</v>
      </c>
      <c r="BK198" s="540">
        <f t="shared" si="56"/>
        <v>1.098901098901095</v>
      </c>
      <c r="BL198" s="540">
        <f t="shared" si="56"/>
        <v>3.4090909090909172</v>
      </c>
      <c r="BM198" s="513">
        <f t="shared" si="56"/>
        <v>5.3892215568862367</v>
      </c>
      <c r="BN198" s="514">
        <f>AVERAGE(BC198:BM198)</f>
        <v>6.954188818228288</v>
      </c>
      <c r="BO198" s="514">
        <f>SQRT(AVERAGE((BC198-$BN198)^2,(BD198-$BN198)^2,(BE198-$BN198)^2,(BF198-$BN198)^2,(BG198-$BN198)^2,(BH198-$BN198)^2,(BI198-$BN198)^2,(BJ198-$BN198)^2,(BK198-$BN198)^2,(BL198-$BN198)^2,(BM198-$BN198)^2))</f>
        <v>3.3371954097837118</v>
      </c>
    </row>
    <row r="199" spans="1:67" s="480" customFormat="1">
      <c r="A199" s="466" t="s">
        <v>528</v>
      </c>
      <c r="B199" s="450" t="s">
        <v>529</v>
      </c>
      <c r="C199" s="450" t="s">
        <v>102</v>
      </c>
      <c r="D199" s="450" t="s">
        <v>613</v>
      </c>
      <c r="E199" s="467">
        <v>12</v>
      </c>
      <c r="F199" s="468">
        <v>201</v>
      </c>
      <c r="G199" s="469" t="s">
        <v>717</v>
      </c>
      <c r="H199" s="470" t="s">
        <v>717</v>
      </c>
      <c r="I199" s="516">
        <v>40</v>
      </c>
      <c r="J199" s="496">
        <v>2.6</v>
      </c>
      <c r="K199" s="555">
        <v>0.255</v>
      </c>
      <c r="L199" s="497">
        <v>0.26</v>
      </c>
      <c r="M199" s="712">
        <v>1.9607843137254828</v>
      </c>
      <c r="N199" s="481">
        <v>40464</v>
      </c>
      <c r="O199" s="475">
        <v>40466</v>
      </c>
      <c r="P199" s="474">
        <v>40487</v>
      </c>
      <c r="Q199" s="475" t="s">
        <v>376</v>
      </c>
      <c r="R199" s="716" t="s">
        <v>771</v>
      </c>
      <c r="S199" s="476">
        <v>1.04</v>
      </c>
      <c r="T199" s="496" t="s">
        <v>664</v>
      </c>
      <c r="U199" s="574" t="s">
        <v>664</v>
      </c>
      <c r="V199" s="477" t="s">
        <v>664</v>
      </c>
      <c r="W199" s="499">
        <v>12</v>
      </c>
      <c r="X199" s="471" t="s">
        <v>717</v>
      </c>
      <c r="Y199" s="478" t="s">
        <v>762</v>
      </c>
      <c r="Z199" s="471" t="s">
        <v>762</v>
      </c>
      <c r="AA199" s="471" t="s">
        <v>762</v>
      </c>
      <c r="AB199" s="478" t="s">
        <v>762</v>
      </c>
      <c r="AC199" s="471" t="s">
        <v>762</v>
      </c>
      <c r="AD199" s="500" t="s">
        <v>664</v>
      </c>
      <c r="AE199" s="575" t="s">
        <v>664</v>
      </c>
      <c r="AF199" s="501" t="s">
        <v>762</v>
      </c>
      <c r="AG199" s="471">
        <v>29</v>
      </c>
      <c r="AH199" s="471">
        <v>45</v>
      </c>
      <c r="AI199" s="502">
        <v>37.931034482758612</v>
      </c>
      <c r="AJ199" s="503">
        <v>-11.111111111111107</v>
      </c>
      <c r="AK199" s="576">
        <v>0.84648095812068802</v>
      </c>
      <c r="AL199" s="505">
        <v>5.1159900579950097</v>
      </c>
      <c r="AM199" s="506">
        <v>5.3049472379099276</v>
      </c>
      <c r="AN199" s="506">
        <v>5.5057436932577373</v>
      </c>
      <c r="AO199" s="500">
        <v>6.504273534376126</v>
      </c>
      <c r="AP199" s="507"/>
      <c r="AQ199" s="577">
        <v>1.0149999999999999</v>
      </c>
      <c r="AR199" s="577">
        <v>0.96560000000000001</v>
      </c>
      <c r="AS199" s="578">
        <v>0.91700000000000004</v>
      </c>
      <c r="AT199" s="578">
        <v>0.86919999999999997</v>
      </c>
      <c r="AU199" s="578">
        <v>0.82440000000000002</v>
      </c>
      <c r="AV199" s="578">
        <v>0.77639999999999998</v>
      </c>
      <c r="AW199" s="578">
        <v>0.73119999999999996</v>
      </c>
      <c r="AX199" s="578">
        <v>0.68679999999999997</v>
      </c>
      <c r="AY199" s="578">
        <v>0.62649999999999995</v>
      </c>
      <c r="AZ199" s="578">
        <v>0.58079999999999998</v>
      </c>
      <c r="BA199" s="578">
        <v>0.54049999999999998</v>
      </c>
      <c r="BB199" s="579">
        <v>0.4995</v>
      </c>
      <c r="BC199" s="580">
        <v>5.1159900579950097</v>
      </c>
      <c r="BD199" s="581">
        <v>5.2998909487459001</v>
      </c>
      <c r="BE199" s="581">
        <v>5.4993097100782382</v>
      </c>
      <c r="BF199" s="581">
        <v>5.4342552159146083</v>
      </c>
      <c r="BG199" s="581">
        <v>6.1823802163832857</v>
      </c>
      <c r="BH199" s="581">
        <v>6.1816192560175001</v>
      </c>
      <c r="BI199" s="581">
        <v>6.4647641234711894</v>
      </c>
      <c r="BJ199" s="581">
        <v>9.6249002394253722</v>
      </c>
      <c r="BK199" s="581">
        <v>7.8684573002754998</v>
      </c>
      <c r="BL199" s="581">
        <v>7.456059204440324</v>
      </c>
      <c r="BM199" s="582">
        <v>8.2082082082082017</v>
      </c>
      <c r="BN199" s="583">
        <v>6.6668940437231949</v>
      </c>
      <c r="BO199" s="583">
        <v>1.3770766130924477</v>
      </c>
    </row>
    <row r="200" spans="1:67" s="480" customFormat="1">
      <c r="A200" s="466" t="s">
        <v>628</v>
      </c>
      <c r="B200" s="450" t="s">
        <v>629</v>
      </c>
      <c r="C200" s="450" t="s">
        <v>102</v>
      </c>
      <c r="D200" s="450" t="s">
        <v>722</v>
      </c>
      <c r="E200" s="467">
        <v>30</v>
      </c>
      <c r="F200" s="468">
        <v>80</v>
      </c>
      <c r="G200" s="469" t="s">
        <v>660</v>
      </c>
      <c r="H200" s="470" t="s">
        <v>660</v>
      </c>
      <c r="I200" s="479">
        <v>126.96</v>
      </c>
      <c r="J200" s="483">
        <f>(S200/I200)*100</f>
        <v>0.78764965343415261</v>
      </c>
      <c r="K200" s="555">
        <v>0.22</v>
      </c>
      <c r="L200" s="510">
        <v>0.25</v>
      </c>
      <c r="M200" s="473">
        <f>((L200/K200)-1)*100</f>
        <v>13.636363636363647</v>
      </c>
      <c r="N200" s="481">
        <v>40541</v>
      </c>
      <c r="O200" s="475">
        <v>40543</v>
      </c>
      <c r="P200" s="474">
        <v>40550</v>
      </c>
      <c r="Q200" s="475" t="s">
        <v>12</v>
      </c>
      <c r="R200" s="450"/>
      <c r="S200" s="476">
        <f>L200*4</f>
        <v>1</v>
      </c>
      <c r="T200" s="472">
        <f>S200/X200*100</f>
        <v>13.003901170351103</v>
      </c>
      <c r="U200" s="498">
        <f>(I200/SQRT(22.5*X200*(I200/AA200))-1)*100</f>
        <v>58.181692264508378</v>
      </c>
      <c r="V200" s="477">
        <f>I200/X200</f>
        <v>16.509752925877763</v>
      </c>
      <c r="W200" s="499">
        <v>9</v>
      </c>
      <c r="X200" s="471">
        <v>7.69</v>
      </c>
      <c r="Y200" s="478">
        <v>1.27</v>
      </c>
      <c r="Z200" s="471">
        <v>4.41</v>
      </c>
      <c r="AA200" s="471">
        <v>3.41</v>
      </c>
      <c r="AB200" s="478">
        <v>8.82</v>
      </c>
      <c r="AC200" s="471">
        <v>9.75</v>
      </c>
      <c r="AD200" s="500">
        <f>(AC200/AB200-1)*100</f>
        <v>10.544217687074831</v>
      </c>
      <c r="AE200" s="519">
        <f>(I200/AB200)/Y200</f>
        <v>11.334297498526968</v>
      </c>
      <c r="AF200" s="501">
        <v>28170</v>
      </c>
      <c r="AG200" s="471">
        <v>93.95</v>
      </c>
      <c r="AH200" s="471">
        <v>137.56</v>
      </c>
      <c r="AI200" s="502">
        <f>((I200-AG200)/AG200)*100</f>
        <v>35.135710484300148</v>
      </c>
      <c r="AJ200" s="503">
        <f>((I200-AH200)/AH200)*100</f>
        <v>-7.7057284094213498</v>
      </c>
      <c r="AK200" s="504">
        <f>AN200/AO200</f>
        <v>1.2310554087394161</v>
      </c>
      <c r="AL200" s="505">
        <f>((AQ200/AR200)^(1/1)-1)*100</f>
        <v>4.7619047619047672</v>
      </c>
      <c r="AM200" s="506">
        <f>((AQ200/AT200)^(1/3)-1)*100</f>
        <v>13.617128057248994</v>
      </c>
      <c r="AN200" s="506">
        <f>((AQ200/AV200)^(1/5)-1)*100</f>
        <v>17.080491296489232</v>
      </c>
      <c r="AO200" s="500">
        <f>((AQ200/BA200)^(1/10)-1)*100</f>
        <v>13.874673044960195</v>
      </c>
      <c r="AP200" s="507"/>
      <c r="AQ200" s="508">
        <v>0.88</v>
      </c>
      <c r="AR200" s="508">
        <v>0.84</v>
      </c>
      <c r="AS200" s="518">
        <v>0.8</v>
      </c>
      <c r="AT200" s="518">
        <v>0.6</v>
      </c>
      <c r="AU200" s="518">
        <v>0.48</v>
      </c>
      <c r="AV200" s="518">
        <v>0.4</v>
      </c>
      <c r="AW200" s="518">
        <v>0.34</v>
      </c>
      <c r="AX200" s="518">
        <v>0.3</v>
      </c>
      <c r="AY200" s="518">
        <v>0.28000000000000003</v>
      </c>
      <c r="AZ200" s="518">
        <v>0.26</v>
      </c>
      <c r="BA200" s="518">
        <v>0.24</v>
      </c>
      <c r="BB200" s="510">
        <v>0.22</v>
      </c>
      <c r="BC200" s="511">
        <f t="shared" ref="BC200:BM202" si="57">((AQ200/AR200)-1)*100</f>
        <v>4.7619047619047672</v>
      </c>
      <c r="BD200" s="512">
        <f t="shared" si="57"/>
        <v>4.9999999999999822</v>
      </c>
      <c r="BE200" s="512">
        <f t="shared" si="57"/>
        <v>33.33333333333335</v>
      </c>
      <c r="BF200" s="512">
        <f t="shared" si="57"/>
        <v>25</v>
      </c>
      <c r="BG200" s="512">
        <f t="shared" si="57"/>
        <v>19.999999999999996</v>
      </c>
      <c r="BH200" s="512">
        <f t="shared" si="57"/>
        <v>17.647058823529417</v>
      </c>
      <c r="BI200" s="512">
        <f t="shared" si="57"/>
        <v>13.333333333333353</v>
      </c>
      <c r="BJ200" s="512">
        <f t="shared" si="57"/>
        <v>7.1428571428571397</v>
      </c>
      <c r="BK200" s="512">
        <f t="shared" si="57"/>
        <v>7.6923076923077094</v>
      </c>
      <c r="BL200" s="512">
        <f t="shared" si="57"/>
        <v>8.3333333333333481</v>
      </c>
      <c r="BM200" s="513">
        <f t="shared" si="57"/>
        <v>9.0909090909090828</v>
      </c>
      <c r="BN200" s="514">
        <f>AVERAGE(BC200:BM200)</f>
        <v>13.757730682864379</v>
      </c>
      <c r="BO200" s="514">
        <f>SQRT(AVERAGE((BC200-$BN200)^2,(BD200-$BN200)^2,(BE200-$BN200)^2,(BF200-$BN200)^2,(BG200-$BN200)^2,(BH200-$BN200)^2,(BI200-$BN200)^2,(BJ200-$BN200)^2,(BK200-$BN200)^2,(BL200-$BN200)^2,(BM200-$BN200)^2))</f>
        <v>8.8072165675601291</v>
      </c>
    </row>
    <row r="201" spans="1:67" s="480" customFormat="1">
      <c r="A201" s="466" t="s">
        <v>300</v>
      </c>
      <c r="B201" s="642" t="s">
        <v>301</v>
      </c>
      <c r="C201" s="450" t="s">
        <v>102</v>
      </c>
      <c r="D201" s="450" t="s">
        <v>610</v>
      </c>
      <c r="E201" s="467">
        <v>46</v>
      </c>
      <c r="F201" s="468">
        <v>20</v>
      </c>
      <c r="G201" s="469" t="s">
        <v>796</v>
      </c>
      <c r="H201" s="470" t="s">
        <v>796</v>
      </c>
      <c r="I201" s="479">
        <v>62.48</v>
      </c>
      <c r="J201" s="472">
        <f>(S201/I201)*100</f>
        <v>2.4967989756722151</v>
      </c>
      <c r="K201" s="555">
        <v>0.37</v>
      </c>
      <c r="L201" s="510">
        <v>0.39</v>
      </c>
      <c r="M201" s="473">
        <f>((L201/K201)-1)*100</f>
        <v>5.4054054054054168</v>
      </c>
      <c r="N201" s="481">
        <v>40618</v>
      </c>
      <c r="O201" s="475">
        <v>40620</v>
      </c>
      <c r="P201" s="474">
        <v>40638</v>
      </c>
      <c r="Q201" s="482" t="s">
        <v>425</v>
      </c>
      <c r="R201" s="450"/>
      <c r="S201" s="476">
        <f>L201*4</f>
        <v>1.56</v>
      </c>
      <c r="T201" s="472">
        <f>S201/X201*100</f>
        <v>22.446043165467628</v>
      </c>
      <c r="U201" s="498">
        <f>(I201/SQRT(22.5*X201*(I201/AA201))-1)*100</f>
        <v>-31.045862621951692</v>
      </c>
      <c r="V201" s="477">
        <f>I201/X201</f>
        <v>8.9899280575539553</v>
      </c>
      <c r="W201" s="499">
        <v>12</v>
      </c>
      <c r="X201" s="471">
        <v>6.95</v>
      </c>
      <c r="Y201" s="478">
        <v>1.1599999999999999</v>
      </c>
      <c r="Z201" s="471">
        <v>1.34</v>
      </c>
      <c r="AA201" s="471">
        <v>1.19</v>
      </c>
      <c r="AB201" s="478">
        <v>5.66</v>
      </c>
      <c r="AC201" s="471">
        <v>6</v>
      </c>
      <c r="AD201" s="500">
        <f>(AC201/AB201-1)*100</f>
        <v>6.0070671378091856</v>
      </c>
      <c r="AE201" s="519">
        <f>(I201/AB201)/Y201</f>
        <v>9.5162666016814903</v>
      </c>
      <c r="AF201" s="501">
        <v>17860</v>
      </c>
      <c r="AG201" s="471">
        <v>52.17</v>
      </c>
      <c r="AH201" s="471">
        <v>66</v>
      </c>
      <c r="AI201" s="502">
        <f>((I201-AG201)/AG201)*100</f>
        <v>19.762315506996348</v>
      </c>
      <c r="AJ201" s="503">
        <f>((I201-AH201)/AH201)*100</f>
        <v>-5.3333333333333375</v>
      </c>
      <c r="AK201" s="504">
        <f>AN201/AO201</f>
        <v>1.4007563156196938</v>
      </c>
      <c r="AL201" s="505">
        <f>((AQ201/AR201)^(1/1)-1)*100</f>
        <v>5.7971014492753659</v>
      </c>
      <c r="AM201" s="559">
        <f>((AQ201/AT201)^(1/3)-1)*100</f>
        <v>9.2391413245761278</v>
      </c>
      <c r="AN201" s="559">
        <f>((AQ201/AV201)^(1/5)-1)*100</f>
        <v>11.690108787046793</v>
      </c>
      <c r="AO201" s="500">
        <f>((AQ201/BA201)^(1/10)-1)*100</f>
        <v>8.3455692162095261</v>
      </c>
      <c r="AP201" s="507"/>
      <c r="AQ201" s="508">
        <v>1.46</v>
      </c>
      <c r="AR201" s="508">
        <v>1.38</v>
      </c>
      <c r="AS201" s="518">
        <v>1.28</v>
      </c>
      <c r="AT201" s="518">
        <v>1.1200000000000001</v>
      </c>
      <c r="AU201" s="518">
        <v>0.96499999999999997</v>
      </c>
      <c r="AV201" s="518">
        <v>0.84</v>
      </c>
      <c r="AW201" s="518">
        <v>0.76500000000000001</v>
      </c>
      <c r="AX201" s="518">
        <v>0.71499999999999997</v>
      </c>
      <c r="AY201" s="518">
        <v>0.69499999999999995</v>
      </c>
      <c r="AZ201" s="518">
        <v>0.67500000000000004</v>
      </c>
      <c r="BA201" s="518">
        <v>0.65500000000000003</v>
      </c>
      <c r="BB201" s="510">
        <v>0.63500000000000001</v>
      </c>
      <c r="BC201" s="511">
        <f t="shared" si="57"/>
        <v>5.7971014492753659</v>
      </c>
      <c r="BD201" s="512">
        <f t="shared" si="57"/>
        <v>7.8125</v>
      </c>
      <c r="BE201" s="512">
        <f t="shared" si="57"/>
        <v>14.285714285714279</v>
      </c>
      <c r="BF201" s="512">
        <f t="shared" si="57"/>
        <v>16.062176165803123</v>
      </c>
      <c r="BG201" s="512">
        <f t="shared" si="57"/>
        <v>14.880952380952372</v>
      </c>
      <c r="BH201" s="512">
        <f t="shared" si="57"/>
        <v>9.8039215686274375</v>
      </c>
      <c r="BI201" s="512">
        <f t="shared" si="57"/>
        <v>6.9930069930070005</v>
      </c>
      <c r="BJ201" s="512">
        <f t="shared" si="57"/>
        <v>2.877697841726623</v>
      </c>
      <c r="BK201" s="512">
        <f t="shared" si="57"/>
        <v>2.962962962962945</v>
      </c>
      <c r="BL201" s="512">
        <f t="shared" si="57"/>
        <v>3.0534351145038219</v>
      </c>
      <c r="BM201" s="513">
        <f t="shared" si="57"/>
        <v>3.1496062992125928</v>
      </c>
      <c r="BN201" s="514">
        <f>AVERAGE(BC201:BM201)</f>
        <v>7.970825005616871</v>
      </c>
      <c r="BO201" s="514">
        <f>SQRT(AVERAGE((BC201-$BN201)^2,(BD201-$BN201)^2,(BE201-$BN201)^2,(BF201-$BN201)^2,(BG201-$BN201)^2,(BH201-$BN201)^2,(BI201-$BN201)^2,(BJ201-$BN201)^2,(BK201-$BN201)^2,(BL201-$BN201)^2,(BM201-$BN201)^2))</f>
        <v>4.8674023522410126</v>
      </c>
    </row>
    <row r="202" spans="1:67" s="480" customFormat="1">
      <c r="A202" s="466" t="s">
        <v>794</v>
      </c>
      <c r="B202" s="642" t="s">
        <v>795</v>
      </c>
      <c r="C202" s="450" t="s">
        <v>102</v>
      </c>
      <c r="D202" s="450" t="s">
        <v>610</v>
      </c>
      <c r="E202" s="467">
        <v>28</v>
      </c>
      <c r="F202" s="468">
        <v>88</v>
      </c>
      <c r="G202" s="469" t="s">
        <v>660</v>
      </c>
      <c r="H202" s="470" t="s">
        <v>660</v>
      </c>
      <c r="I202" s="479">
        <v>46.06</v>
      </c>
      <c r="J202" s="472">
        <f>(S202/I202)*100</f>
        <v>2.6052974381241856</v>
      </c>
      <c r="K202" s="510">
        <v>0.28000000000000003</v>
      </c>
      <c r="L202" s="510">
        <v>0.3</v>
      </c>
      <c r="M202" s="473">
        <f>((L202/K202)-1)*100</f>
        <v>7.1428571428571397</v>
      </c>
      <c r="N202" s="481">
        <v>40497</v>
      </c>
      <c r="O202" s="475">
        <v>40499</v>
      </c>
      <c r="P202" s="474">
        <v>40513</v>
      </c>
      <c r="Q202" s="475" t="s">
        <v>7</v>
      </c>
      <c r="R202" s="450"/>
      <c r="S202" s="476">
        <f>L202*4</f>
        <v>1.2</v>
      </c>
      <c r="T202" s="472">
        <f>S202/X202*100</f>
        <v>27.027027027027025</v>
      </c>
      <c r="U202" s="498">
        <f>(I202/SQRT(22.5*X202*(I202/AA202))-1)*100</f>
        <v>-5.1807472572648283</v>
      </c>
      <c r="V202" s="477">
        <f>I202/X202</f>
        <v>10.373873873873874</v>
      </c>
      <c r="W202" s="499">
        <v>12</v>
      </c>
      <c r="X202" s="471">
        <v>4.4400000000000004</v>
      </c>
      <c r="Y202" s="478">
        <v>0.61</v>
      </c>
      <c r="Z202" s="479">
        <v>1.03</v>
      </c>
      <c r="AA202" s="471">
        <v>1.95</v>
      </c>
      <c r="AB202" s="478">
        <v>6.26</v>
      </c>
      <c r="AC202" s="479">
        <v>6.47</v>
      </c>
      <c r="AD202" s="500">
        <f>(AC202/AB202-1)*100</f>
        <v>3.3546325878594185</v>
      </c>
      <c r="AE202" s="519">
        <f>(I202/AB202)/Y202</f>
        <v>12.062012255800555</v>
      </c>
      <c r="AF202" s="501">
        <v>21540</v>
      </c>
      <c r="AG202" s="479">
        <v>44.06</v>
      </c>
      <c r="AH202" s="479">
        <v>59.54</v>
      </c>
      <c r="AI202" s="502">
        <f>((I202-AG202)/AG202)*100</f>
        <v>4.5392646391284615</v>
      </c>
      <c r="AJ202" s="503">
        <f>((I202-AH202)/AH202)*100</f>
        <v>-22.640241854215649</v>
      </c>
      <c r="AK202" s="504">
        <f>AN202/AO202</f>
        <v>0.98362525047838567</v>
      </c>
      <c r="AL202" s="505">
        <f>((AQ202/AR202)^(1/1)-1)*100</f>
        <v>1.7857142857142572</v>
      </c>
      <c r="AM202" s="559">
        <f>((AQ202/AT202)^(1/3)-1)*100</f>
        <v>12.530855733856594</v>
      </c>
      <c r="AN202" s="559">
        <f>((AQ202/AV202)^(1/5)-1)*100</f>
        <v>20.973552688431262</v>
      </c>
      <c r="AO202" s="500">
        <f>((AQ202/BA202)^(1/10)-1)*100</f>
        <v>21.322706669263304</v>
      </c>
      <c r="AP202" s="507"/>
      <c r="AQ202" s="508">
        <v>1.1399999999999999</v>
      </c>
      <c r="AR202" s="508">
        <v>1.1200000000000001</v>
      </c>
      <c r="AS202" s="518">
        <v>0.96</v>
      </c>
      <c r="AT202" s="518">
        <v>0.8</v>
      </c>
      <c r="AU202" s="518">
        <v>0.55000000000000004</v>
      </c>
      <c r="AV202" s="518">
        <v>0.44</v>
      </c>
      <c r="AW202" s="518">
        <v>0.38</v>
      </c>
      <c r="AX202" s="518">
        <v>0.3</v>
      </c>
      <c r="AY202" s="518">
        <v>0.23</v>
      </c>
      <c r="AZ202" s="518">
        <v>0.1925</v>
      </c>
      <c r="BA202" s="518">
        <v>0.16500000000000001</v>
      </c>
      <c r="BB202" s="510">
        <v>0.14499999999999999</v>
      </c>
      <c r="BC202" s="511">
        <f t="shared" si="57"/>
        <v>1.7857142857142572</v>
      </c>
      <c r="BD202" s="512">
        <f t="shared" si="57"/>
        <v>16.666666666666675</v>
      </c>
      <c r="BE202" s="512">
        <f t="shared" si="57"/>
        <v>19.999999999999996</v>
      </c>
      <c r="BF202" s="512">
        <f t="shared" si="57"/>
        <v>45.45454545454546</v>
      </c>
      <c r="BG202" s="512">
        <f t="shared" si="57"/>
        <v>25</v>
      </c>
      <c r="BH202" s="512">
        <f t="shared" si="57"/>
        <v>15.789473684210531</v>
      </c>
      <c r="BI202" s="512">
        <f t="shared" si="57"/>
        <v>26.666666666666682</v>
      </c>
      <c r="BJ202" s="512">
        <f t="shared" si="57"/>
        <v>30.434782608695631</v>
      </c>
      <c r="BK202" s="512">
        <f t="shared" si="57"/>
        <v>19.480519480519476</v>
      </c>
      <c r="BL202" s="512">
        <f t="shared" si="57"/>
        <v>16.666666666666675</v>
      </c>
      <c r="BM202" s="513">
        <f t="shared" si="57"/>
        <v>13.793103448275868</v>
      </c>
      <c r="BN202" s="514">
        <f>AVERAGE(BC202:BM202)</f>
        <v>21.067103541996481</v>
      </c>
      <c r="BO202" s="514">
        <f>SQRT(AVERAGE((BC202-$BN202)^2,(BD202-$BN202)^2,(BE202-$BN202)^2,(BF202-$BN202)^2,(BG202-$BN202)^2,(BH202-$BN202)^2,(BI202-$BN202)^2,(BJ202-$BN202)^2,(BK202-$BN202)^2,(BL202-$BN202)^2,(BM202-$BN202)^2))</f>
        <v>10.549638469219877</v>
      </c>
    </row>
    <row r="203" spans="1:67" s="480" customFormat="1">
      <c r="A203" s="466" t="s">
        <v>183</v>
      </c>
      <c r="B203" s="450" t="s">
        <v>184</v>
      </c>
      <c r="C203" s="450" t="s">
        <v>102</v>
      </c>
      <c r="D203" s="450" t="s">
        <v>610</v>
      </c>
      <c r="E203" s="467">
        <v>19</v>
      </c>
      <c r="F203" s="468">
        <v>131</v>
      </c>
      <c r="G203" s="469" t="s">
        <v>660</v>
      </c>
      <c r="H203" s="470" t="s">
        <v>660</v>
      </c>
      <c r="I203" s="479">
        <v>66.98</v>
      </c>
      <c r="J203" s="520">
        <v>2.0901761719916392</v>
      </c>
      <c r="K203" s="536">
        <v>0.33</v>
      </c>
      <c r="L203" s="497">
        <v>0.35</v>
      </c>
      <c r="M203" s="477">
        <v>6.0606060606060543</v>
      </c>
      <c r="N203" s="481">
        <v>40722</v>
      </c>
      <c r="O203" s="475">
        <v>40724</v>
      </c>
      <c r="P203" s="474">
        <v>40745</v>
      </c>
      <c r="Q203" s="475" t="s">
        <v>357</v>
      </c>
      <c r="R203" s="515" t="s">
        <v>705</v>
      </c>
      <c r="S203" s="493">
        <v>1.4</v>
      </c>
      <c r="T203" s="520">
        <v>18.276762402088771</v>
      </c>
      <c r="U203" s="556">
        <v>-38.602202114843678</v>
      </c>
      <c r="V203" s="477">
        <v>8.7441253263707548</v>
      </c>
      <c r="W203" s="542">
        <v>12</v>
      </c>
      <c r="X203" s="471">
        <v>7.66</v>
      </c>
      <c r="Y203" s="478">
        <v>1.1599999999999999</v>
      </c>
      <c r="Z203" s="471">
        <v>1.43</v>
      </c>
      <c r="AA203" s="471">
        <v>0.97</v>
      </c>
      <c r="AB203" s="478">
        <v>6.44</v>
      </c>
      <c r="AC203" s="471">
        <v>7.47</v>
      </c>
      <c r="AD203" s="500">
        <v>15.993788819875762</v>
      </c>
      <c r="AE203" s="500">
        <v>8.9660526879417457</v>
      </c>
      <c r="AF203" s="501">
        <v>22600</v>
      </c>
      <c r="AG203" s="471">
        <v>51.75</v>
      </c>
      <c r="AH203" s="471">
        <v>69.83</v>
      </c>
      <c r="AI203" s="502">
        <v>29.429951690821269</v>
      </c>
      <c r="AJ203" s="503">
        <v>-4.0813403981096874</v>
      </c>
      <c r="AK203" s="504">
        <v>0.75511748310990101</v>
      </c>
      <c r="AL203" s="505">
        <v>11.304347826086962</v>
      </c>
      <c r="AM203" s="506">
        <v>7.1664579674248765</v>
      </c>
      <c r="AN203" s="506">
        <v>7.7818067712725814</v>
      </c>
      <c r="AO203" s="500">
        <v>10.305425242206994</v>
      </c>
      <c r="AP203" s="507"/>
      <c r="AQ203" s="508">
        <v>1.28</v>
      </c>
      <c r="AR203" s="508">
        <v>1.1499999999999999</v>
      </c>
      <c r="AS203" s="518">
        <v>1.0900000000000001</v>
      </c>
      <c r="AT203" s="518">
        <v>1.04</v>
      </c>
      <c r="AU203" s="518">
        <v>0.96</v>
      </c>
      <c r="AV203" s="518">
        <v>0.88</v>
      </c>
      <c r="AW203" s="518">
        <v>0.8</v>
      </c>
      <c r="AX203" s="518">
        <v>0.74</v>
      </c>
      <c r="AY203" s="518">
        <v>0.68</v>
      </c>
      <c r="AZ203" s="518">
        <v>0.56000000000000005</v>
      </c>
      <c r="BA203" s="518">
        <v>0.48</v>
      </c>
      <c r="BB203" s="510">
        <v>0.4</v>
      </c>
      <c r="BC203" s="564">
        <v>11.304347826086962</v>
      </c>
      <c r="BD203" s="565">
        <v>5.5045871559632911</v>
      </c>
      <c r="BE203" s="565">
        <v>4.8076923076923128</v>
      </c>
      <c r="BF203" s="565">
        <v>8.3333333333333499</v>
      </c>
      <c r="BG203" s="565">
        <v>9.0909090909090828</v>
      </c>
      <c r="BH203" s="565">
        <v>9.9999999999999876</v>
      </c>
      <c r="BI203" s="565">
        <v>8.1081081081081123</v>
      </c>
      <c r="BJ203" s="565">
        <v>8.8235294117646976</v>
      </c>
      <c r="BK203" s="565">
        <v>21.42857142857142</v>
      </c>
      <c r="BL203" s="565">
        <v>16.666666666666671</v>
      </c>
      <c r="BM203" s="566">
        <v>2</v>
      </c>
      <c r="BN203" s="567">
        <v>11.27888593900872</v>
      </c>
      <c r="BO203" s="567">
        <v>5.3470750606218953</v>
      </c>
    </row>
    <row r="204" spans="1:67" s="480" customFormat="1">
      <c r="A204" s="522" t="s">
        <v>323</v>
      </c>
      <c r="B204" s="452" t="s">
        <v>324</v>
      </c>
      <c r="C204" s="450" t="s">
        <v>104</v>
      </c>
      <c r="D204" s="452" t="s">
        <v>768</v>
      </c>
      <c r="E204" s="523">
        <v>12</v>
      </c>
      <c r="F204" s="468">
        <v>203</v>
      </c>
      <c r="G204" s="524" t="s">
        <v>796</v>
      </c>
      <c r="H204" s="525" t="s">
        <v>796</v>
      </c>
      <c r="I204" s="526">
        <v>46.64</v>
      </c>
      <c r="J204" s="483">
        <v>1.8696397941680958</v>
      </c>
      <c r="K204" s="527">
        <v>0.186</v>
      </c>
      <c r="L204" s="527">
        <v>0.218</v>
      </c>
      <c r="M204" s="528">
        <v>17.20430107526882</v>
      </c>
      <c r="N204" s="529">
        <v>40584</v>
      </c>
      <c r="O204" s="530">
        <v>40588</v>
      </c>
      <c r="P204" s="529">
        <v>40602</v>
      </c>
      <c r="Q204" s="530" t="s">
        <v>380</v>
      </c>
      <c r="R204" s="452" t="s">
        <v>214</v>
      </c>
      <c r="S204" s="476">
        <v>0.872</v>
      </c>
      <c r="T204" s="496">
        <v>23.44086021505376</v>
      </c>
      <c r="U204" s="498">
        <v>0.15042449676247999</v>
      </c>
      <c r="V204" s="528">
        <v>12.53763440860215</v>
      </c>
      <c r="W204" s="499">
        <v>12</v>
      </c>
      <c r="X204" s="526">
        <v>3.72</v>
      </c>
      <c r="Y204" s="532">
        <v>1.1000000000000001</v>
      </c>
      <c r="Z204" s="526">
        <v>2.5099999999999998</v>
      </c>
      <c r="AA204" s="526">
        <v>1.8</v>
      </c>
      <c r="AB204" s="532">
        <v>5.08</v>
      </c>
      <c r="AC204" s="526">
        <v>5.63</v>
      </c>
      <c r="AD204" s="533">
        <v>10.826771653543311</v>
      </c>
      <c r="AE204" s="575">
        <v>8.346456692913387</v>
      </c>
      <c r="AF204" s="568">
        <v>41650</v>
      </c>
      <c r="AG204" s="526">
        <v>44.86</v>
      </c>
      <c r="AH204" s="526">
        <v>57.08</v>
      </c>
      <c r="AI204" s="569">
        <v>3.9679001337494446</v>
      </c>
      <c r="AJ204" s="570">
        <v>-18.290119131044136</v>
      </c>
      <c r="AK204" s="576">
        <v>0.67521627549712404</v>
      </c>
      <c r="AL204" s="534">
        <v>23.636363636363626</v>
      </c>
      <c r="AM204" s="535">
        <v>24.780567401032737</v>
      </c>
      <c r="AN204" s="535">
        <v>22.695847159422939</v>
      </c>
      <c r="AO204" s="533">
        <v>33.612707488001895</v>
      </c>
      <c r="AP204" s="571"/>
      <c r="AQ204" s="577">
        <v>0.748</v>
      </c>
      <c r="AR204" s="577">
        <v>0.60499999999999998</v>
      </c>
      <c r="AS204" s="578">
        <v>0.503</v>
      </c>
      <c r="AT204" s="578">
        <v>0.38500000000000001</v>
      </c>
      <c r="AU204" s="578">
        <v>0.30599999999999999</v>
      </c>
      <c r="AV204" s="578">
        <v>0.26900000000000002</v>
      </c>
      <c r="AW204" s="578">
        <v>0.20050000000000001</v>
      </c>
      <c r="AX204" s="578">
        <v>0.16250000000000001</v>
      </c>
      <c r="AY204" s="578">
        <v>9.0499999999999997E-2</v>
      </c>
      <c r="AZ204" s="578">
        <v>6.4750000000000002E-2</v>
      </c>
      <c r="BA204" s="578">
        <v>4.1250000000000002E-2</v>
      </c>
      <c r="BB204" s="579">
        <v>2.7629999999999998E-2</v>
      </c>
      <c r="BC204" s="511">
        <v>23.636363636363626</v>
      </c>
      <c r="BD204" s="540">
        <v>20.278330019880709</v>
      </c>
      <c r="BE204" s="540">
        <v>30.649350649350641</v>
      </c>
      <c r="BF204" s="540">
        <v>25.816993464052288</v>
      </c>
      <c r="BG204" s="540">
        <v>13.754646840148693</v>
      </c>
      <c r="BH204" s="540">
        <v>34.164588528678294</v>
      </c>
      <c r="BI204" s="540">
        <v>23.38461538461538</v>
      </c>
      <c r="BJ204" s="540">
        <v>79.55801104972376</v>
      </c>
      <c r="BK204" s="540">
        <v>39.768339768339764</v>
      </c>
      <c r="BL204" s="540">
        <v>56.969696969696948</v>
      </c>
      <c r="BM204" s="513">
        <v>49.294245385450623</v>
      </c>
      <c r="BN204" s="514">
        <v>36.115925608754623</v>
      </c>
      <c r="BO204" s="514">
        <v>18.383648662288326</v>
      </c>
    </row>
    <row r="205" spans="1:67" s="480" customFormat="1">
      <c r="A205" s="466" t="s">
        <v>738</v>
      </c>
      <c r="B205" s="450" t="s">
        <v>739</v>
      </c>
      <c r="C205" s="450" t="s">
        <v>104</v>
      </c>
      <c r="D205" s="450" t="s">
        <v>768</v>
      </c>
      <c r="E205" s="467">
        <v>10</v>
      </c>
      <c r="F205" s="468">
        <v>234</v>
      </c>
      <c r="G205" s="469" t="s">
        <v>796</v>
      </c>
      <c r="H205" s="470" t="s">
        <v>796</v>
      </c>
      <c r="I205" s="554">
        <v>122.02</v>
      </c>
      <c r="J205" s="483">
        <v>1.4895918701852158</v>
      </c>
      <c r="K205" s="555">
        <v>1.407</v>
      </c>
      <c r="L205" s="510">
        <v>1.8176000000000001</v>
      </c>
      <c r="M205" s="477">
        <v>29.182658137882029</v>
      </c>
      <c r="N205" s="474">
        <v>40626</v>
      </c>
      <c r="O205" s="475">
        <v>40630</v>
      </c>
      <c r="P205" s="474">
        <v>40638</v>
      </c>
      <c r="Q205" s="475" t="s">
        <v>382</v>
      </c>
      <c r="R205" s="612" t="s">
        <v>815</v>
      </c>
      <c r="S205" s="476">
        <v>1.8176000000000001</v>
      </c>
      <c r="T205" s="472">
        <v>36.207171314741046</v>
      </c>
      <c r="U205" s="498">
        <v>236.15396249107437</v>
      </c>
      <c r="V205" s="477">
        <v>24.306772908366536</v>
      </c>
      <c r="W205" s="499">
        <v>12</v>
      </c>
      <c r="X205" s="471">
        <v>5.0199999999999996</v>
      </c>
      <c r="Y205" s="478">
        <v>1.35</v>
      </c>
      <c r="Z205" s="471">
        <v>5.79</v>
      </c>
      <c r="AA205" s="471">
        <v>10.46</v>
      </c>
      <c r="AB205" s="478">
        <v>5.6</v>
      </c>
      <c r="AC205" s="471">
        <v>6.43</v>
      </c>
      <c r="AD205" s="500">
        <v>14.821428571428561</v>
      </c>
      <c r="AE205" s="519">
        <v>16.140211640211639</v>
      </c>
      <c r="AF205" s="501">
        <v>69750</v>
      </c>
      <c r="AG205" s="471">
        <v>81.150000000000006</v>
      </c>
      <c r="AH205" s="471">
        <v>132.88</v>
      </c>
      <c r="AI205" s="502">
        <v>50.363524337646311</v>
      </c>
      <c r="AJ205" s="503">
        <v>-8.1727874774232401</v>
      </c>
      <c r="AK205" s="504">
        <v>1.3091912374430856</v>
      </c>
      <c r="AL205" s="505">
        <v>36.073500967117994</v>
      </c>
      <c r="AM205" s="559">
        <v>32.198218181453385</v>
      </c>
      <c r="AN205" s="559">
        <v>27.35293592635999</v>
      </c>
      <c r="AO205" s="500">
        <v>20.893002598903426</v>
      </c>
      <c r="AP205" s="507"/>
      <c r="AQ205" s="508">
        <v>1.407</v>
      </c>
      <c r="AR205" s="508">
        <v>1.034</v>
      </c>
      <c r="AS205" s="509">
        <v>0.88400000000000001</v>
      </c>
      <c r="AT205" s="509">
        <v>0.60899999999999999</v>
      </c>
      <c r="AU205" s="509">
        <v>0.48299999999999998</v>
      </c>
      <c r="AV205" s="509">
        <v>0.42</v>
      </c>
      <c r="AW205" s="509">
        <v>0.3725</v>
      </c>
      <c r="AX205" s="509">
        <v>0.26150000000000001</v>
      </c>
      <c r="AY205" s="509">
        <v>0.1845</v>
      </c>
      <c r="AZ205" s="587">
        <v>0.159</v>
      </c>
      <c r="BA205" s="509">
        <v>0.21099999999999999</v>
      </c>
      <c r="BB205" s="510">
        <v>8.2000000000000003E-2</v>
      </c>
      <c r="BC205" s="511">
        <v>36.073500967117994</v>
      </c>
      <c r="BD205" s="540">
        <v>16.968325791855207</v>
      </c>
      <c r="BE205" s="540">
        <v>45.155993431855499</v>
      </c>
      <c r="BF205" s="540">
        <v>26.086956521739136</v>
      </c>
      <c r="BG205" s="540">
        <v>14.999999999999993</v>
      </c>
      <c r="BH205" s="540">
        <v>12.751677852348992</v>
      </c>
      <c r="BI205" s="540">
        <v>42.447418738049713</v>
      </c>
      <c r="BJ205" s="540">
        <v>41.734417344173451</v>
      </c>
      <c r="BK205" s="540">
        <v>16.037735849056613</v>
      </c>
      <c r="BL205" s="540">
        <v>0</v>
      </c>
      <c r="BM205" s="513">
        <v>157.3170731707317</v>
      </c>
      <c r="BN205" s="514">
        <v>37.233918151538937</v>
      </c>
      <c r="BO205" s="514">
        <v>40.447299094363743</v>
      </c>
    </row>
    <row r="206" spans="1:67" s="480" customFormat="1">
      <c r="A206" s="466" t="s">
        <v>898</v>
      </c>
      <c r="B206" s="642" t="s">
        <v>899</v>
      </c>
      <c r="C206" s="450" t="s">
        <v>104</v>
      </c>
      <c r="D206" s="450" t="s">
        <v>768</v>
      </c>
      <c r="E206" s="467">
        <v>39</v>
      </c>
      <c r="F206" s="468">
        <v>47</v>
      </c>
      <c r="G206" s="469" t="s">
        <v>660</v>
      </c>
      <c r="H206" s="470" t="s">
        <v>660</v>
      </c>
      <c r="I206" s="471">
        <v>51.32</v>
      </c>
      <c r="J206" s="472">
        <f>(S206/I206)*100</f>
        <v>3.7412314886983626</v>
      </c>
      <c r="K206" s="510">
        <v>0.44</v>
      </c>
      <c r="L206" s="510">
        <v>0.48</v>
      </c>
      <c r="M206" s="473">
        <f>((L206/K206)-1)*100</f>
        <v>9.0909090909090828</v>
      </c>
      <c r="N206" s="474">
        <v>40646</v>
      </c>
      <c r="O206" s="475">
        <v>40648</v>
      </c>
      <c r="P206" s="474">
        <v>40679</v>
      </c>
      <c r="Q206" s="475" t="s">
        <v>18</v>
      </c>
      <c r="R206" s="450"/>
      <c r="S206" s="476">
        <f>L206*4</f>
        <v>1.92</v>
      </c>
      <c r="T206" s="472">
        <f>S206/X206*100</f>
        <v>58.536585365853654</v>
      </c>
      <c r="U206" s="498">
        <f>(I206/SQRT(22.5*X206*(I206/AA206))-1)*100</f>
        <v>50.564970355335248</v>
      </c>
      <c r="V206" s="477">
        <f>I206/X206</f>
        <v>15.646341463414636</v>
      </c>
      <c r="W206" s="499">
        <v>12</v>
      </c>
      <c r="X206" s="471">
        <v>3.28</v>
      </c>
      <c r="Y206" s="478">
        <v>1.25</v>
      </c>
      <c r="Z206" s="479">
        <v>2.15</v>
      </c>
      <c r="AA206" s="471">
        <v>3.26</v>
      </c>
      <c r="AB206" s="478">
        <v>4.63</v>
      </c>
      <c r="AC206" s="479">
        <v>4.99</v>
      </c>
      <c r="AD206" s="500">
        <f>(AC206/AB206-1)*100</f>
        <v>7.7753779697624203</v>
      </c>
      <c r="AE206" s="519">
        <f>(I206/AB206)/Y206</f>
        <v>8.867386609071275</v>
      </c>
      <c r="AF206" s="501">
        <v>79770</v>
      </c>
      <c r="AG206" s="479">
        <v>45.07</v>
      </c>
      <c r="AH206" s="479">
        <v>54.24</v>
      </c>
      <c r="AI206" s="502">
        <f>((I206-AG206)/AG206)*100</f>
        <v>13.867317506101621</v>
      </c>
      <c r="AJ206" s="503">
        <f>((I206-AH206)/AH206)*100</f>
        <v>-5.3834808259587055</v>
      </c>
      <c r="AK206" s="504">
        <f>AN206/AO206</f>
        <v>1.0968852706335368</v>
      </c>
      <c r="AL206" s="505">
        <f>((AQ206/AR206)^(1/1)-1)*100</f>
        <v>10.256410256410241</v>
      </c>
      <c r="AM206" s="559">
        <f>((AQ206/AT206)^(1/3)-1)*100</f>
        <v>10.639000049405013</v>
      </c>
      <c r="AN206" s="559">
        <f>((AQ206/AV206)^(1/5)-1)*100</f>
        <v>9.652803993675807</v>
      </c>
      <c r="AO206" s="500">
        <f>((AQ206/BA206)^(1/10)-1)*100</f>
        <v>8.8001947442512005</v>
      </c>
      <c r="AP206" s="507"/>
      <c r="AQ206" s="508">
        <v>1.72</v>
      </c>
      <c r="AR206" s="508">
        <v>1.56</v>
      </c>
      <c r="AS206" s="509">
        <v>1.3049999999999999</v>
      </c>
      <c r="AT206" s="509">
        <v>1.27</v>
      </c>
      <c r="AU206" s="509">
        <v>1.1499999999999999</v>
      </c>
      <c r="AV206" s="509">
        <v>1.085</v>
      </c>
      <c r="AW206" s="509">
        <v>1.0249999999999999</v>
      </c>
      <c r="AX206" s="509">
        <v>0.97</v>
      </c>
      <c r="AY206" s="509">
        <v>0.91500000000000004</v>
      </c>
      <c r="AZ206" s="509">
        <v>0.82</v>
      </c>
      <c r="BA206" s="509">
        <v>0.74</v>
      </c>
      <c r="BB206" s="510">
        <v>0.66</v>
      </c>
      <c r="BC206" s="511">
        <f t="shared" ref="BC206:BM206" si="58">((AQ206/AR206)-1)*100</f>
        <v>10.256410256410241</v>
      </c>
      <c r="BD206" s="540">
        <f t="shared" si="58"/>
        <v>19.540229885057482</v>
      </c>
      <c r="BE206" s="540">
        <f t="shared" si="58"/>
        <v>2.7559055118110187</v>
      </c>
      <c r="BF206" s="540">
        <f t="shared" si="58"/>
        <v>10.434782608695659</v>
      </c>
      <c r="BG206" s="540">
        <f t="shared" si="58"/>
        <v>5.990783410138234</v>
      </c>
      <c r="BH206" s="540">
        <f t="shared" si="58"/>
        <v>5.8536585365853711</v>
      </c>
      <c r="BI206" s="540">
        <f t="shared" si="58"/>
        <v>5.6701030927835072</v>
      </c>
      <c r="BJ206" s="540">
        <f t="shared" si="58"/>
        <v>6.0109289617486183</v>
      </c>
      <c r="BK206" s="540">
        <f t="shared" si="58"/>
        <v>11.585365853658548</v>
      </c>
      <c r="BL206" s="540">
        <f t="shared" si="58"/>
        <v>10.810810810810811</v>
      </c>
      <c r="BM206" s="513">
        <f t="shared" si="58"/>
        <v>12.12121212121211</v>
      </c>
      <c r="BN206" s="514">
        <f>AVERAGE(BC206:BM206)</f>
        <v>9.184562822628326</v>
      </c>
      <c r="BO206" s="514">
        <f>SQRT(AVERAGE((BC206-$BN206)^2,(BD206-$BN206)^2,(BE206-$BN206)^2,(BF206-$BN206)^2,(BG206-$BN206)^2,(BH206-$BN206)^2,(BI206-$BN206)^2,(BJ206-$BN206)^2,(BK206-$BN206)^2,(BL206-$BN206)^2,(BM206-$BN206)^2))</f>
        <v>4.3903857539398325</v>
      </c>
    </row>
    <row r="207" spans="1:67" s="480" customFormat="1">
      <c r="A207" s="466" t="s">
        <v>786</v>
      </c>
      <c r="B207" s="450" t="s">
        <v>787</v>
      </c>
      <c r="C207" s="450" t="s">
        <v>104</v>
      </c>
      <c r="D207" s="450" t="s">
        <v>768</v>
      </c>
      <c r="E207" s="467">
        <v>10</v>
      </c>
      <c r="F207" s="468">
        <v>235</v>
      </c>
      <c r="G207" s="469" t="s">
        <v>660</v>
      </c>
      <c r="H207" s="470" t="s">
        <v>660</v>
      </c>
      <c r="I207" s="554">
        <v>61.2</v>
      </c>
      <c r="J207" s="472">
        <v>3.8442810457516337</v>
      </c>
      <c r="K207" s="510">
        <v>1.9870000000000001</v>
      </c>
      <c r="L207" s="510">
        <v>2.3527</v>
      </c>
      <c r="M207" s="477">
        <v>18.404630095621535</v>
      </c>
      <c r="N207" s="474">
        <v>40598</v>
      </c>
      <c r="O207" s="475">
        <v>40602</v>
      </c>
      <c r="P207" s="474">
        <v>40641</v>
      </c>
      <c r="Q207" s="475" t="s">
        <v>382</v>
      </c>
      <c r="R207" s="612" t="s">
        <v>816</v>
      </c>
      <c r="S207" s="476">
        <v>2.3527</v>
      </c>
      <c r="T207" s="472">
        <v>55.227699530516439</v>
      </c>
      <c r="U207" s="498">
        <v>17.165265887618911</v>
      </c>
      <c r="V207" s="477">
        <v>14.36619718309859</v>
      </c>
      <c r="W207" s="499">
        <v>12</v>
      </c>
      <c r="X207" s="471">
        <v>4.26</v>
      </c>
      <c r="Y207" s="478">
        <v>2.4500000000000002</v>
      </c>
      <c r="Z207" s="471">
        <v>2.63</v>
      </c>
      <c r="AA207" s="471">
        <v>2.15</v>
      </c>
      <c r="AB207" s="478">
        <v>5.54</v>
      </c>
      <c r="AC207" s="471">
        <v>5.73</v>
      </c>
      <c r="AD207" s="500">
        <v>3.4296028880866469</v>
      </c>
      <c r="AE207" s="519" t="s">
        <v>664</v>
      </c>
      <c r="AF207" s="501">
        <v>139900</v>
      </c>
      <c r="AG207" s="471">
        <v>48.49</v>
      </c>
      <c r="AH207" s="471">
        <v>64.819999999999993</v>
      </c>
      <c r="AI207" s="502">
        <v>26.211590018560528</v>
      </c>
      <c r="AJ207" s="503">
        <v>-5.5846960814563271</v>
      </c>
      <c r="AK207" s="504">
        <v>2.8827005627114475</v>
      </c>
      <c r="AL207" s="505">
        <v>15.52325581395348</v>
      </c>
      <c r="AM207" s="506">
        <v>22.496606508007705</v>
      </c>
      <c r="AN207" s="506">
        <v>18.17840392466476</v>
      </c>
      <c r="AO207" s="500">
        <v>6.3060326694376778</v>
      </c>
      <c r="AP207" s="507"/>
      <c r="AQ207" s="508">
        <v>1.9870000000000001</v>
      </c>
      <c r="AR207" s="508">
        <v>1.72</v>
      </c>
      <c r="AS207" s="518">
        <v>1.472</v>
      </c>
      <c r="AT207" s="518">
        <v>1.081</v>
      </c>
      <c r="AU207" s="518">
        <v>0.89400000000000002</v>
      </c>
      <c r="AV207" s="518">
        <v>0.86199999999999999</v>
      </c>
      <c r="AW207" s="518">
        <v>0.80600000000000005</v>
      </c>
      <c r="AX207" s="518">
        <v>0.7</v>
      </c>
      <c r="AY207" s="518">
        <v>0.52200000000000002</v>
      </c>
      <c r="AZ207" s="552">
        <v>0.502</v>
      </c>
      <c r="BA207" s="518">
        <v>1.0780000000000001</v>
      </c>
      <c r="BB207" s="553">
        <v>0</v>
      </c>
      <c r="BC207" s="511">
        <v>15.52325581395348</v>
      </c>
      <c r="BD207" s="540">
        <v>16.847826086956523</v>
      </c>
      <c r="BE207" s="540">
        <v>36.170212765957444</v>
      </c>
      <c r="BF207" s="540">
        <v>20.917225950782981</v>
      </c>
      <c r="BG207" s="540">
        <v>3.7122969837587001</v>
      </c>
      <c r="BH207" s="540">
        <v>6.9478908188585597</v>
      </c>
      <c r="BI207" s="540">
        <v>15.142857142857148</v>
      </c>
      <c r="BJ207" s="540">
        <v>34.099616858237518</v>
      </c>
      <c r="BK207" s="540">
        <v>3.9840637450199168</v>
      </c>
      <c r="BL207" s="540">
        <v>0</v>
      </c>
      <c r="BM207" s="513">
        <v>0</v>
      </c>
      <c r="BN207" s="514">
        <v>13.940476924216568</v>
      </c>
      <c r="BO207" s="514">
        <v>12.071553994600519</v>
      </c>
    </row>
    <row r="208" spans="1:67" s="480" customFormat="1">
      <c r="A208" s="484" t="s">
        <v>294</v>
      </c>
      <c r="B208" s="643" t="s">
        <v>295</v>
      </c>
      <c r="C208" s="450" t="s">
        <v>104</v>
      </c>
      <c r="D208" s="451" t="s">
        <v>221</v>
      </c>
      <c r="E208" s="485">
        <v>49</v>
      </c>
      <c r="F208" s="468">
        <v>13</v>
      </c>
      <c r="G208" s="486" t="s">
        <v>660</v>
      </c>
      <c r="H208" s="487" t="s">
        <v>660</v>
      </c>
      <c r="I208" s="588">
        <v>64.790000000000006</v>
      </c>
      <c r="J208" s="472">
        <f>(S208/I208)*100</f>
        <v>3.5190615835777121</v>
      </c>
      <c r="K208" s="641">
        <v>0.54</v>
      </c>
      <c r="L208" s="641">
        <v>0.56999999999999995</v>
      </c>
      <c r="M208" s="489">
        <f>((L208/K208)-1)*100</f>
        <v>5.5555555555555358</v>
      </c>
      <c r="N208" s="589">
        <v>40690</v>
      </c>
      <c r="O208" s="491">
        <v>40694</v>
      </c>
      <c r="P208" s="590">
        <v>40708</v>
      </c>
      <c r="Q208" s="715" t="s">
        <v>229</v>
      </c>
      <c r="R208" s="451"/>
      <c r="S208" s="476">
        <f>L208*4</f>
        <v>2.2799999999999998</v>
      </c>
      <c r="T208" s="520">
        <f>S208/X208*100</f>
        <v>54.54545454545454</v>
      </c>
      <c r="U208" s="498">
        <f>(I208/SQRT(22.5*X208*(I208/AA208))-1)*100</f>
        <v>43.279059491919078</v>
      </c>
      <c r="V208" s="494">
        <f>I208/X208</f>
        <v>15.500000000000002</v>
      </c>
      <c r="W208" s="542">
        <v>12</v>
      </c>
      <c r="X208" s="488">
        <v>4.18</v>
      </c>
      <c r="Y208" s="495">
        <v>2.16</v>
      </c>
      <c r="Z208" s="488">
        <v>2.81</v>
      </c>
      <c r="AA208" s="488">
        <v>2.98</v>
      </c>
      <c r="AB208" s="495">
        <v>4.97</v>
      </c>
      <c r="AC208" s="488">
        <v>5.29</v>
      </c>
      <c r="AD208" s="543">
        <f>(AC208/AB208-1)*100</f>
        <v>6.4386317907444646</v>
      </c>
      <c r="AE208" s="500">
        <f>(I208/AB208)/Y208</f>
        <v>6.0352857888069158</v>
      </c>
      <c r="AF208" s="544">
        <v>177600</v>
      </c>
      <c r="AG208" s="488">
        <v>56.99</v>
      </c>
      <c r="AH208" s="488">
        <v>68.05</v>
      </c>
      <c r="AI208" s="545">
        <f>((I208-AG208)/AG208)*100</f>
        <v>13.686611686260756</v>
      </c>
      <c r="AJ208" s="546">
        <f>((I208-AH208)/AH208)*100</f>
        <v>-4.7905951506245277</v>
      </c>
      <c r="AK208" s="504">
        <f>AN208/AO208</f>
        <v>0.81356971984940996</v>
      </c>
      <c r="AL208" s="547">
        <f>((AQ208/AR208)^(1/1)-1)*100</f>
        <v>9.32642487046631</v>
      </c>
      <c r="AM208" s="548">
        <f>((AQ208/AT208)^(1/3)-1)*100</f>
        <v>9.2083419710420991</v>
      </c>
      <c r="AN208" s="548">
        <f>((AQ208/AV208)^(1/5)-1)*100</f>
        <v>10.599828644829113</v>
      </c>
      <c r="AO208" s="543">
        <f>((AQ208/BA208)^(1/10)-1)*100</f>
        <v>13.028789526226614</v>
      </c>
      <c r="AP208" s="507"/>
      <c r="AQ208" s="560">
        <v>2.11</v>
      </c>
      <c r="AR208" s="560">
        <v>1.93</v>
      </c>
      <c r="AS208" s="561">
        <v>1.7949999999999999</v>
      </c>
      <c r="AT208" s="561">
        <v>1.62</v>
      </c>
      <c r="AU208" s="561">
        <v>1.4550000000000001</v>
      </c>
      <c r="AV208" s="561">
        <v>1.2749999999999999</v>
      </c>
      <c r="AW208" s="561">
        <v>1.095</v>
      </c>
      <c r="AX208" s="561">
        <v>0.92500000000000004</v>
      </c>
      <c r="AY208" s="561">
        <v>0.79500000000000004</v>
      </c>
      <c r="AZ208" s="561">
        <v>0.7</v>
      </c>
      <c r="BA208" s="561">
        <v>0.62</v>
      </c>
      <c r="BB208" s="572">
        <v>0.54500000000000004</v>
      </c>
      <c r="BC208" s="511">
        <f t="shared" ref="BC208:BM208" si="59">((AQ208/AR208)-1)*100</f>
        <v>9.32642487046631</v>
      </c>
      <c r="BD208" s="540">
        <f t="shared" si="59"/>
        <v>7.5208913649025044</v>
      </c>
      <c r="BE208" s="540">
        <f t="shared" si="59"/>
        <v>10.80246913580245</v>
      </c>
      <c r="BF208" s="540">
        <f t="shared" si="59"/>
        <v>11.340206185567014</v>
      </c>
      <c r="BG208" s="540">
        <f t="shared" si="59"/>
        <v>14.117647058823547</v>
      </c>
      <c r="BH208" s="540">
        <f t="shared" si="59"/>
        <v>16.43835616438356</v>
      </c>
      <c r="BI208" s="540">
        <f t="shared" si="59"/>
        <v>18.378378378378368</v>
      </c>
      <c r="BJ208" s="540">
        <f t="shared" si="59"/>
        <v>16.35220125786163</v>
      </c>
      <c r="BK208" s="540">
        <f t="shared" si="59"/>
        <v>13.571428571428591</v>
      </c>
      <c r="BL208" s="540">
        <f t="shared" si="59"/>
        <v>12.903225806451601</v>
      </c>
      <c r="BM208" s="513">
        <f t="shared" si="59"/>
        <v>13.761467889908241</v>
      </c>
      <c r="BN208" s="514">
        <f>AVERAGE(BC208:BM208)</f>
        <v>13.137517880361257</v>
      </c>
      <c r="BO208" s="514">
        <f>SQRT(AVERAGE((BC208-$BN208)^2,(BD208-$BN208)^2,(BE208-$BN208)^2,(BF208-$BN208)^2,(BG208-$BN208)^2,(BH208-$BN208)^2,(BI208-$BN208)^2,(BJ208-$BN208)^2,(BK208-$BN208)^2,(BL208-$BN208)^2,(BM208-$BN208)^2))</f>
        <v>3.0902071826844644</v>
      </c>
    </row>
    <row r="209" spans="1:67" s="480" customFormat="1">
      <c r="A209" s="522" t="s">
        <v>828</v>
      </c>
      <c r="B209" s="452" t="s">
        <v>829</v>
      </c>
      <c r="C209" s="450" t="s">
        <v>104</v>
      </c>
      <c r="D209" s="591" t="s">
        <v>225</v>
      </c>
      <c r="E209" s="523">
        <v>18</v>
      </c>
      <c r="F209" s="468">
        <v>137</v>
      </c>
      <c r="G209" s="524" t="s">
        <v>717</v>
      </c>
      <c r="H209" s="525" t="s">
        <v>717</v>
      </c>
      <c r="I209" s="479">
        <v>54.34</v>
      </c>
      <c r="J209" s="573">
        <v>1.3249907986750089</v>
      </c>
      <c r="K209" s="614">
        <v>0.15</v>
      </c>
      <c r="L209" s="614">
        <v>0.18</v>
      </c>
      <c r="M209" s="592">
        <v>2</v>
      </c>
      <c r="N209" s="593">
        <v>40541</v>
      </c>
      <c r="O209" s="530">
        <v>40543</v>
      </c>
      <c r="P209" s="594">
        <v>40574</v>
      </c>
      <c r="Q209" s="474" t="s">
        <v>453</v>
      </c>
      <c r="R209" s="452"/>
      <c r="S209" s="595">
        <v>0.72</v>
      </c>
      <c r="T209" s="596">
        <v>22.784810126582283</v>
      </c>
      <c r="U209" s="574">
        <v>43.650419553771869</v>
      </c>
      <c r="V209" s="496">
        <v>17.196202531645568</v>
      </c>
      <c r="W209" s="499">
        <v>12</v>
      </c>
      <c r="X209" s="597">
        <v>3.16</v>
      </c>
      <c r="Y209" s="471">
        <v>1.34</v>
      </c>
      <c r="Z209" s="479">
        <v>2.68</v>
      </c>
      <c r="AA209" s="471">
        <v>2.7</v>
      </c>
      <c r="AB209" s="532">
        <v>3.71</v>
      </c>
      <c r="AC209" s="526">
        <v>4.13</v>
      </c>
      <c r="AD209" s="533">
        <v>11.320754716981131</v>
      </c>
      <c r="AE209" s="500">
        <v>10.93052258921028</v>
      </c>
      <c r="AF209" s="501">
        <v>21090</v>
      </c>
      <c r="AG209" s="479">
        <v>42.74</v>
      </c>
      <c r="AH209" s="479">
        <v>65.209999999999994</v>
      </c>
      <c r="AI209" s="569">
        <v>27.1408516612073</v>
      </c>
      <c r="AJ209" s="570">
        <v>-16.669222511884669</v>
      </c>
      <c r="AK209" s="576">
        <v>1.3630936659856159</v>
      </c>
      <c r="AL209" s="505">
        <v>2</v>
      </c>
      <c r="AM209" s="506">
        <v>39.714942554114316</v>
      </c>
      <c r="AN209" s="506">
        <v>46.144255162192536</v>
      </c>
      <c r="AO209" s="500">
        <v>33.852593048935397</v>
      </c>
      <c r="AP209" s="628"/>
      <c r="AQ209" s="508">
        <v>0.6</v>
      </c>
      <c r="AR209" s="577">
        <v>0.5</v>
      </c>
      <c r="AS209" s="578">
        <v>0.33</v>
      </c>
      <c r="AT209" s="578">
        <v>0.22</v>
      </c>
      <c r="AU209" s="578">
        <v>0.11</v>
      </c>
      <c r="AV209" s="578">
        <v>0.09</v>
      </c>
      <c r="AW209" s="578">
        <v>7.0000000000000007E-2</v>
      </c>
      <c r="AX209" s="578">
        <v>0.06</v>
      </c>
      <c r="AY209" s="578">
        <v>0.05</v>
      </c>
      <c r="AZ209" s="578">
        <v>0.04</v>
      </c>
      <c r="BA209" s="578">
        <v>3.2500000000000001E-2</v>
      </c>
      <c r="BB209" s="579">
        <v>0.03</v>
      </c>
      <c r="BC209" s="580">
        <v>2</v>
      </c>
      <c r="BD209" s="581">
        <v>51.515151515151523</v>
      </c>
      <c r="BE209" s="581">
        <v>50</v>
      </c>
      <c r="BF209" s="581">
        <v>100</v>
      </c>
      <c r="BG209" s="581">
        <v>22.222222222222221</v>
      </c>
      <c r="BH209" s="581">
        <v>28.571428571428559</v>
      </c>
      <c r="BI209" s="581">
        <v>16.666666666666671</v>
      </c>
      <c r="BJ209" s="581">
        <v>2</v>
      </c>
      <c r="BK209" s="581">
        <v>25</v>
      </c>
      <c r="BL209" s="581">
        <v>23.076923076923077</v>
      </c>
      <c r="BM209" s="582">
        <v>8.3333333333333499</v>
      </c>
      <c r="BN209" s="583">
        <v>33.216884125975042</v>
      </c>
      <c r="BO209" s="583">
        <v>24.553755177036951</v>
      </c>
    </row>
    <row r="210" spans="1:67" s="480" customFormat="1">
      <c r="A210" s="466" t="s">
        <v>676</v>
      </c>
      <c r="B210" s="939" t="s">
        <v>503</v>
      </c>
      <c r="C210" s="450" t="s">
        <v>104</v>
      </c>
      <c r="D210" s="599" t="s">
        <v>225</v>
      </c>
      <c r="E210" s="467">
        <v>34</v>
      </c>
      <c r="F210" s="468">
        <v>73</v>
      </c>
      <c r="G210" s="469" t="s">
        <v>796</v>
      </c>
      <c r="H210" s="470" t="s">
        <v>796</v>
      </c>
      <c r="I210" s="479">
        <v>36.049999999999997</v>
      </c>
      <c r="J210" s="472">
        <f>(S210/I210)*100</f>
        <v>2.6907073509015258</v>
      </c>
      <c r="K210" s="509">
        <v>0.22500000000000001</v>
      </c>
      <c r="L210" s="555">
        <v>0.24249999999999999</v>
      </c>
      <c r="M210" s="600">
        <f>((L210/K210)-1)*100</f>
        <v>7.7777777777777724</v>
      </c>
      <c r="N210" s="608">
        <v>40730</v>
      </c>
      <c r="O210" s="475">
        <v>40732</v>
      </c>
      <c r="P210" s="609">
        <v>40753</v>
      </c>
      <c r="Q210" s="626" t="s">
        <v>453</v>
      </c>
      <c r="R210" s="450"/>
      <c r="S210" s="600">
        <f>L210*4</f>
        <v>0.97</v>
      </c>
      <c r="T210" s="604">
        <f>S210/X210*100</f>
        <v>33.91608391608392</v>
      </c>
      <c r="U210" s="498">
        <f>(I210/SQRT(22.5*X210*(I210/AA210))-1)*100</f>
        <v>16.194850149407223</v>
      </c>
      <c r="V210" s="472">
        <f>I210/X210</f>
        <v>12.604895104895105</v>
      </c>
      <c r="W210" s="499">
        <v>4</v>
      </c>
      <c r="X210" s="605">
        <v>2.86</v>
      </c>
      <c r="Y210" s="471">
        <v>1.35</v>
      </c>
      <c r="Z210" s="471">
        <v>2.4</v>
      </c>
      <c r="AA210" s="471">
        <v>2.41</v>
      </c>
      <c r="AB210" s="478">
        <v>3.46</v>
      </c>
      <c r="AC210" s="471">
        <v>3.78</v>
      </c>
      <c r="AD210" s="500">
        <f>(AC210/AB210-1)*100</f>
        <v>9.2485549132947931</v>
      </c>
      <c r="AE210" s="500">
        <f>(I210/AB210)/Y210</f>
        <v>7.7178334403767916</v>
      </c>
      <c r="AF210" s="501">
        <v>38250</v>
      </c>
      <c r="AG210" s="471">
        <v>30.8</v>
      </c>
      <c r="AH210" s="471">
        <v>43.33</v>
      </c>
      <c r="AI210" s="502">
        <f>((I210-AG210)/AG210)*100</f>
        <v>17.045454545454533</v>
      </c>
      <c r="AJ210" s="503">
        <f>((I210-AH210)/AH210)*100</f>
        <v>-16.801292407108242</v>
      </c>
      <c r="AK210" s="504">
        <f>AN210/AO210</f>
        <v>1.123820981717357</v>
      </c>
      <c r="AL210" s="505">
        <f>((AQ210/AR210)^(1/1)-1)*100</f>
        <v>9.554140127388532</v>
      </c>
      <c r="AM210" s="506">
        <f>((AQ210/AT210)^(1/3)-1)*100</f>
        <v>22.311379501903406</v>
      </c>
      <c r="AN210" s="506">
        <f>((AQ210/AV210)^(1/5)-1)*100</f>
        <v>19.025274051448804</v>
      </c>
      <c r="AO210" s="500">
        <f>((AQ210/BA210)^(1/10)-1)*100</f>
        <v>16.92909668083924</v>
      </c>
      <c r="AP210" s="606"/>
      <c r="AQ210" s="508">
        <v>0.86</v>
      </c>
      <c r="AR210" s="508">
        <v>0.78500000000000003</v>
      </c>
      <c r="AS210" s="509">
        <v>0.625</v>
      </c>
      <c r="AT210" s="509">
        <v>0.47</v>
      </c>
      <c r="AU210" s="509">
        <v>0.41249999999999998</v>
      </c>
      <c r="AV210" s="509">
        <v>0.36</v>
      </c>
      <c r="AW210" s="509">
        <v>0.3125</v>
      </c>
      <c r="AX210" s="509">
        <v>0.27</v>
      </c>
      <c r="AY210" s="509">
        <v>0.24</v>
      </c>
      <c r="AZ210" s="509">
        <v>0.215</v>
      </c>
      <c r="BA210" s="509">
        <v>0.18</v>
      </c>
      <c r="BB210" s="510">
        <v>0.14499999999999999</v>
      </c>
      <c r="BC210" s="511">
        <f t="shared" ref="BC210:BM211" si="60">((AQ210/AR210)-1)*100</f>
        <v>9.554140127388532</v>
      </c>
      <c r="BD210" s="540">
        <f t="shared" si="60"/>
        <v>25.6</v>
      </c>
      <c r="BE210" s="540">
        <f t="shared" si="60"/>
        <v>32.978723404255319</v>
      </c>
      <c r="BF210" s="540">
        <f t="shared" si="60"/>
        <v>13.939393939393941</v>
      </c>
      <c r="BG210" s="540">
        <f t="shared" si="60"/>
        <v>14.583333333333325</v>
      </c>
      <c r="BH210" s="540">
        <f t="shared" si="60"/>
        <v>15.199999999999992</v>
      </c>
      <c r="BI210" s="540">
        <f t="shared" si="60"/>
        <v>15.740740740740744</v>
      </c>
      <c r="BJ210" s="540">
        <f t="shared" si="60"/>
        <v>12.500000000000021</v>
      </c>
      <c r="BK210" s="540">
        <f t="shared" si="60"/>
        <v>11.627906976744185</v>
      </c>
      <c r="BL210" s="540">
        <f t="shared" si="60"/>
        <v>19.444444444444443</v>
      </c>
      <c r="BM210" s="513">
        <f t="shared" si="60"/>
        <v>24.137931034482762</v>
      </c>
      <c r="BN210" s="514">
        <f>AVERAGE(BC210:BM210)</f>
        <v>17.755146727343931</v>
      </c>
      <c r="BO210" s="514">
        <f>SQRT(AVERAGE((BC210-$BN210)^2,(BD210-$BN210)^2,(BE210-$BN210)^2,(BF210-$BN210)^2,(BG210-$BN210)^2,(BH210-$BN210)^2,(BI210-$BN210)^2,(BJ210-$BN210)^2,(BK210-$BN210)^2,(BL210-$BN210)^2,(BM210-$BN210)^2))</f>
        <v>6.772375648429227</v>
      </c>
    </row>
    <row r="211" spans="1:67" s="480" customFormat="1">
      <c r="A211" s="466" t="s">
        <v>900</v>
      </c>
      <c r="B211" s="642" t="s">
        <v>901</v>
      </c>
      <c r="C211" s="450" t="s">
        <v>104</v>
      </c>
      <c r="D211" s="599" t="s">
        <v>618</v>
      </c>
      <c r="E211" s="467">
        <v>38</v>
      </c>
      <c r="F211" s="468">
        <v>53</v>
      </c>
      <c r="G211" s="469" t="s">
        <v>660</v>
      </c>
      <c r="H211" s="470" t="s">
        <v>660</v>
      </c>
      <c r="I211" s="471">
        <v>83.61</v>
      </c>
      <c r="J211" s="483">
        <f>(S211/I211)*100</f>
        <v>1.9614878603037913</v>
      </c>
      <c r="K211" s="555">
        <v>0.37</v>
      </c>
      <c r="L211" s="510">
        <v>0.41</v>
      </c>
      <c r="M211" s="473">
        <f>((L211/K211)-1)*100</f>
        <v>10.810810810810811</v>
      </c>
      <c r="N211" s="474">
        <v>40520</v>
      </c>
      <c r="O211" s="475">
        <v>40522</v>
      </c>
      <c r="P211" s="474">
        <v>40543</v>
      </c>
      <c r="Q211" s="475" t="s">
        <v>11</v>
      </c>
      <c r="R211" s="450"/>
      <c r="S211" s="476">
        <f>L211*4</f>
        <v>1.64</v>
      </c>
      <c r="T211" s="472">
        <f>S211/X211*100</f>
        <v>28.771929824561397</v>
      </c>
      <c r="U211" s="498">
        <f>(I211/SQRT(22.5*X211*(I211/AA211))-1)*100</f>
        <v>52.344024347481266</v>
      </c>
      <c r="V211" s="477">
        <f>I211/X211</f>
        <v>14.668421052631578</v>
      </c>
      <c r="W211" s="499">
        <v>9</v>
      </c>
      <c r="X211" s="471">
        <v>5.7</v>
      </c>
      <c r="Y211" s="478">
        <v>1.5</v>
      </c>
      <c r="Z211" s="471">
        <v>2.4300000000000002</v>
      </c>
      <c r="AA211" s="471">
        <v>3.56</v>
      </c>
      <c r="AB211" s="478">
        <v>5.63</v>
      </c>
      <c r="AC211" s="471">
        <v>6.22</v>
      </c>
      <c r="AD211" s="500">
        <f>(AC211/AB211-1)*100</f>
        <v>10.479573712255764</v>
      </c>
      <c r="AE211" s="500">
        <f>(I211/AB211)/Y211</f>
        <v>9.9005328596802844</v>
      </c>
      <c r="AF211" s="501">
        <v>18290</v>
      </c>
      <c r="AG211" s="471">
        <v>66.87</v>
      </c>
      <c r="AH211" s="471">
        <v>89.75</v>
      </c>
      <c r="AI211" s="502">
        <f>((I211-AG211)/AG211)*100</f>
        <v>25.033647375504703</v>
      </c>
      <c r="AJ211" s="503">
        <f>((I211-AH211)/AH211)*100</f>
        <v>-6.8412256267409477</v>
      </c>
      <c r="AK211" s="504">
        <f>AN211/AO211</f>
        <v>1.0424477426519847</v>
      </c>
      <c r="AL211" s="505">
        <f>((AQ211/AR211)^(1/1)-1)*100</f>
        <v>12.12121212121211</v>
      </c>
      <c r="AM211" s="559">
        <f>((AQ211/AT211)^(1/3)-1)*100</f>
        <v>14.730410260859351</v>
      </c>
      <c r="AN211" s="559">
        <f>((AQ211/AV211)^(1/5)-1)*100</f>
        <v>15.501026450272271</v>
      </c>
      <c r="AO211" s="500">
        <f>((AQ211/BA211)^(1/10)-1)*100</f>
        <v>14.869835499703509</v>
      </c>
      <c r="AP211" s="507" t="s">
        <v>817</v>
      </c>
      <c r="AQ211" s="508">
        <v>1.48</v>
      </c>
      <c r="AR211" s="508">
        <v>1.32</v>
      </c>
      <c r="AS211" s="509">
        <v>1.1399999999999999</v>
      </c>
      <c r="AT211" s="509">
        <v>0.98</v>
      </c>
      <c r="AU211" s="509">
        <v>0.86</v>
      </c>
      <c r="AV211" s="509">
        <v>0.72</v>
      </c>
      <c r="AW211" s="509">
        <v>0.6</v>
      </c>
      <c r="AX211" s="509">
        <v>0.4</v>
      </c>
      <c r="AY211" s="509">
        <v>0.39</v>
      </c>
      <c r="AZ211" s="509">
        <v>0.38</v>
      </c>
      <c r="BA211" s="509">
        <v>0.37</v>
      </c>
      <c r="BB211" s="510">
        <v>0.34</v>
      </c>
      <c r="BC211" s="511">
        <f t="shared" si="60"/>
        <v>12.12121212121211</v>
      </c>
      <c r="BD211" s="540">
        <f t="shared" si="60"/>
        <v>15.789473684210531</v>
      </c>
      <c r="BE211" s="540">
        <f t="shared" si="60"/>
        <v>16.326530612244895</v>
      </c>
      <c r="BF211" s="540">
        <f t="shared" si="60"/>
        <v>13.953488372093027</v>
      </c>
      <c r="BG211" s="540">
        <f t="shared" si="60"/>
        <v>19.444444444444443</v>
      </c>
      <c r="BH211" s="540">
        <f t="shared" si="60"/>
        <v>19.999999999999996</v>
      </c>
      <c r="BI211" s="540">
        <f t="shared" si="60"/>
        <v>49.999999999999979</v>
      </c>
      <c r="BJ211" s="540">
        <f t="shared" si="60"/>
        <v>2.5641025641025772</v>
      </c>
      <c r="BK211" s="540">
        <f t="shared" si="60"/>
        <v>2.6315789473684292</v>
      </c>
      <c r="BL211" s="540">
        <f t="shared" si="60"/>
        <v>2.7027027027026973</v>
      </c>
      <c r="BM211" s="513">
        <f t="shared" si="60"/>
        <v>8.8235294117646959</v>
      </c>
      <c r="BN211" s="514">
        <f>AVERAGE(BC211:BM211)</f>
        <v>14.941551169103946</v>
      </c>
      <c r="BO211" s="514">
        <f>SQRT(AVERAGE((BC211-$BN211)^2,(BD211-$BN211)^2,(BE211-$BN211)^2,(BF211-$BN211)^2,(BG211-$BN211)^2,(BH211-$BN211)^2,(BI211-$BN211)^2,(BJ211-$BN211)^2,(BK211-$BN211)^2,(BL211-$BN211)^2,(BM211-$BN211)^2))</f>
        <v>12.715354926637689</v>
      </c>
    </row>
    <row r="212" spans="1:67" s="480" customFormat="1">
      <c r="A212" s="466" t="s">
        <v>553</v>
      </c>
      <c r="B212" s="450" t="s">
        <v>554</v>
      </c>
      <c r="C212" s="450" t="s">
        <v>151</v>
      </c>
      <c r="D212" s="450" t="s">
        <v>703</v>
      </c>
      <c r="E212" s="467">
        <v>20</v>
      </c>
      <c r="F212" s="468">
        <v>119</v>
      </c>
      <c r="G212" s="469" t="s">
        <v>717</v>
      </c>
      <c r="H212" s="470" t="s">
        <v>717</v>
      </c>
      <c r="I212" s="607">
        <v>68.14</v>
      </c>
      <c r="J212" s="472">
        <v>2.759025535661872</v>
      </c>
      <c r="K212" s="536">
        <v>0.42</v>
      </c>
      <c r="L212" s="536">
        <v>0.47</v>
      </c>
      <c r="M212" s="477">
        <v>11.90476190476191</v>
      </c>
      <c r="N212" s="608">
        <v>40639</v>
      </c>
      <c r="O212" s="475">
        <v>40641</v>
      </c>
      <c r="P212" s="609">
        <v>40669</v>
      </c>
      <c r="Q212" s="474" t="s">
        <v>430</v>
      </c>
      <c r="R212" s="450"/>
      <c r="S212" s="476">
        <v>1.88</v>
      </c>
      <c r="T212" s="472">
        <v>27.167630057803461</v>
      </c>
      <c r="U212" s="498">
        <v>-10.753241271847569</v>
      </c>
      <c r="V212" s="477">
        <v>9.8468208092485554</v>
      </c>
      <c r="W212" s="499">
        <v>12</v>
      </c>
      <c r="X212" s="471">
        <v>6.92</v>
      </c>
      <c r="Y212" s="478">
        <v>1.26</v>
      </c>
      <c r="Z212" s="471">
        <v>0.78</v>
      </c>
      <c r="AA212" s="471">
        <v>1.82</v>
      </c>
      <c r="AB212" s="478">
        <v>7.19</v>
      </c>
      <c r="AC212" s="471">
        <v>7.69</v>
      </c>
      <c r="AD212" s="500">
        <v>6.9541029207232263</v>
      </c>
      <c r="AE212" s="500">
        <v>7.5214694129854074</v>
      </c>
      <c r="AF212" s="501">
        <v>25350</v>
      </c>
      <c r="AG212" s="471">
        <v>55.46</v>
      </c>
      <c r="AH212" s="471">
        <v>78.27</v>
      </c>
      <c r="AI212" s="502">
        <v>22.863324918860439</v>
      </c>
      <c r="AJ212" s="503">
        <v>-12.942378944678667</v>
      </c>
      <c r="AK212" s="504">
        <v>1.2933527122030071</v>
      </c>
      <c r="AL212" s="505">
        <v>10.067114093959731</v>
      </c>
      <c r="AM212" s="506">
        <v>14.23970009077631</v>
      </c>
      <c r="AN212" s="506">
        <v>16.024538347627306</v>
      </c>
      <c r="AO212" s="500">
        <v>12.38992132342014</v>
      </c>
      <c r="AP212" s="507"/>
      <c r="AQ212" s="508">
        <v>1.64</v>
      </c>
      <c r="AR212" s="508">
        <v>1.49</v>
      </c>
      <c r="AS212" s="509">
        <v>1.34</v>
      </c>
      <c r="AT212" s="509">
        <v>1.1000000000000001</v>
      </c>
      <c r="AU212" s="509">
        <v>0.89</v>
      </c>
      <c r="AV212" s="509">
        <v>0.78</v>
      </c>
      <c r="AW212" s="509">
        <v>0.7</v>
      </c>
      <c r="AX212" s="509">
        <v>0.63</v>
      </c>
      <c r="AY212" s="509">
        <v>0.59</v>
      </c>
      <c r="AZ212" s="509">
        <v>0.55000000000000004</v>
      </c>
      <c r="BA212" s="509">
        <v>0.51</v>
      </c>
      <c r="BB212" s="510">
        <v>0.47</v>
      </c>
      <c r="BC212" s="511">
        <v>10.067114093959731</v>
      </c>
      <c r="BD212" s="540">
        <v>11.19402985074627</v>
      </c>
      <c r="BE212" s="540">
        <v>21.818181818181827</v>
      </c>
      <c r="BF212" s="540">
        <v>23.595505617977537</v>
      </c>
      <c r="BG212" s="540">
        <v>14.1025641025641</v>
      </c>
      <c r="BH212" s="540">
        <v>11.428571428571427</v>
      </c>
      <c r="BI212" s="540">
        <v>11.111111111111088</v>
      </c>
      <c r="BJ212" s="540">
        <v>6.7796610169491576</v>
      </c>
      <c r="BK212" s="540">
        <v>7.2727272727272521</v>
      </c>
      <c r="BL212" s="540">
        <v>7.8431372549019764</v>
      </c>
      <c r="BM212" s="513">
        <v>8.5106382978723527</v>
      </c>
      <c r="BN212" s="514">
        <v>12.156658351414791</v>
      </c>
      <c r="BO212" s="514">
        <v>5.3898874141488031</v>
      </c>
    </row>
    <row r="213" spans="1:67" s="480" customFormat="1">
      <c r="A213" s="466" t="s">
        <v>684</v>
      </c>
      <c r="B213" s="642" t="s">
        <v>685</v>
      </c>
      <c r="C213" s="450" t="s">
        <v>151</v>
      </c>
      <c r="D213" s="450" t="s">
        <v>767</v>
      </c>
      <c r="E213" s="467">
        <v>53</v>
      </c>
      <c r="F213" s="468">
        <v>9</v>
      </c>
      <c r="G213" s="469" t="s">
        <v>660</v>
      </c>
      <c r="H213" s="470" t="s">
        <v>660</v>
      </c>
      <c r="I213" s="607">
        <v>87.14</v>
      </c>
      <c r="J213" s="520">
        <f>(S213/I213)*100</f>
        <v>2.524672940096397</v>
      </c>
      <c r="K213" s="555">
        <v>0.52500000000000002</v>
      </c>
      <c r="L213" s="555">
        <v>0.55000000000000004</v>
      </c>
      <c r="M213" s="473">
        <f>((L213/K213)-1)*100</f>
        <v>4.7619047619047672</v>
      </c>
      <c r="N213" s="608">
        <v>40590</v>
      </c>
      <c r="O213" s="475">
        <v>40592</v>
      </c>
      <c r="P213" s="609">
        <v>40614</v>
      </c>
      <c r="Q213" s="474" t="s">
        <v>246</v>
      </c>
      <c r="R213" s="450"/>
      <c r="S213" s="476">
        <f>L213*4</f>
        <v>2.2000000000000002</v>
      </c>
      <c r="T213" s="472">
        <f>S213/X213*100</f>
        <v>37.351443123938886</v>
      </c>
      <c r="U213" s="556">
        <f>(I213/SQRT(22.5*X213*(I213/AA213))-1)*100</f>
        <v>51.702903685480919</v>
      </c>
      <c r="V213" s="477">
        <f>I213/X213</f>
        <v>14.794567062818338</v>
      </c>
      <c r="W213" s="499">
        <v>12</v>
      </c>
      <c r="X213" s="471">
        <v>5.89</v>
      </c>
      <c r="Y213" s="478">
        <v>1.1299999999999999</v>
      </c>
      <c r="Z213" s="479">
        <v>2.17</v>
      </c>
      <c r="AA213" s="471">
        <v>3.5</v>
      </c>
      <c r="AB213" s="478">
        <v>6.29</v>
      </c>
      <c r="AC213" s="479">
        <v>7.07</v>
      </c>
      <c r="AD213" s="500">
        <f>(AC213/AB213-1)*100</f>
        <v>12.400635930047699</v>
      </c>
      <c r="AE213" s="500">
        <f>(I213/AB213)/Y213</f>
        <v>12.259943441619653</v>
      </c>
      <c r="AF213" s="501">
        <v>61830</v>
      </c>
      <c r="AG213" s="479">
        <v>78.400000000000006</v>
      </c>
      <c r="AH213" s="479">
        <v>98.19</v>
      </c>
      <c r="AI213" s="502">
        <f>((I213-AG213)/AG213)*100</f>
        <v>11.147959183673461</v>
      </c>
      <c r="AJ213" s="503">
        <f>((I213-AH213)/AH213)*100</f>
        <v>-11.253691821977796</v>
      </c>
      <c r="AK213" s="504">
        <f>AN213/AO213</f>
        <v>0.74637341076545094</v>
      </c>
      <c r="AL213" s="505">
        <f>((AQ213/AR213)^(1/1)-1)*100</f>
        <v>2.941176470588247</v>
      </c>
      <c r="AM213" s="506">
        <f>((AQ213/AT213)^(1/3)-1)*100</f>
        <v>3.0321324952139239</v>
      </c>
      <c r="AN213" s="506">
        <f>((AQ213/AV213)^(1/5)-1)*100</f>
        <v>4.5639552591273169</v>
      </c>
      <c r="AO213" s="500">
        <f>((AQ213/BA213)^(1/10)-1)*100</f>
        <v>6.1148417042974579</v>
      </c>
      <c r="AP213" s="507"/>
      <c r="AQ213" s="508">
        <v>2.1</v>
      </c>
      <c r="AR213" s="508">
        <v>2.04</v>
      </c>
      <c r="AS213" s="509">
        <v>2</v>
      </c>
      <c r="AT213" s="509">
        <v>1.92</v>
      </c>
      <c r="AU213" s="509">
        <v>1.84</v>
      </c>
      <c r="AV213" s="509">
        <v>1.68</v>
      </c>
      <c r="AW213" s="509">
        <v>1.44</v>
      </c>
      <c r="AX213" s="509">
        <v>1.32</v>
      </c>
      <c r="AY213" s="509">
        <v>1.24</v>
      </c>
      <c r="AZ213" s="509">
        <v>1.2</v>
      </c>
      <c r="BA213" s="509">
        <v>1.1599999999999999</v>
      </c>
      <c r="BB213" s="510">
        <v>1.1200000000000001</v>
      </c>
      <c r="BC213" s="564">
        <f t="shared" ref="BC213:BM213" si="61">((AQ213/AR213)-1)*100</f>
        <v>2.941176470588247</v>
      </c>
      <c r="BD213" s="565">
        <f t="shared" si="61"/>
        <v>2.0000000000000018</v>
      </c>
      <c r="BE213" s="565">
        <f t="shared" si="61"/>
        <v>4.1666666666666741</v>
      </c>
      <c r="BF213" s="565">
        <f t="shared" si="61"/>
        <v>4.3478260869565188</v>
      </c>
      <c r="BG213" s="565">
        <f t="shared" si="61"/>
        <v>9.5238095238095344</v>
      </c>
      <c r="BH213" s="565">
        <f t="shared" si="61"/>
        <v>16.666666666666675</v>
      </c>
      <c r="BI213" s="565">
        <f t="shared" si="61"/>
        <v>9.0909090909090828</v>
      </c>
      <c r="BJ213" s="565">
        <f t="shared" si="61"/>
        <v>6.4516129032258229</v>
      </c>
      <c r="BK213" s="565">
        <f t="shared" si="61"/>
        <v>3.3333333333333437</v>
      </c>
      <c r="BL213" s="565">
        <f t="shared" si="61"/>
        <v>3.4482758620689724</v>
      </c>
      <c r="BM213" s="566">
        <f t="shared" si="61"/>
        <v>3.5714285714285587</v>
      </c>
      <c r="BN213" s="567">
        <f>AVERAGE(BC213:BM213)</f>
        <v>5.9583368341503125</v>
      </c>
      <c r="BO213" s="567">
        <f>SQRT(AVERAGE((BC213-$BN213)^2,(BD213-$BN213)^2,(BE213-$BN213)^2,(BF213-$BN213)^2,(BG213-$BN213)^2,(BH213-$BN213)^2,(BI213-$BN213)^2,(BJ213-$BN213)^2,(BK213-$BN213)^2,(BL213-$BN213)^2,(BM213-$BN213)^2))</f>
        <v>4.1220157034264666</v>
      </c>
    </row>
    <row r="214" spans="1:67" s="480" customFormat="1">
      <c r="A214" s="452" t="s">
        <v>897</v>
      </c>
      <c r="B214" s="452" t="s">
        <v>350</v>
      </c>
      <c r="C214" s="450" t="s">
        <v>151</v>
      </c>
      <c r="D214" s="591" t="s">
        <v>767</v>
      </c>
      <c r="E214" s="523">
        <v>17</v>
      </c>
      <c r="F214" s="468">
        <v>157</v>
      </c>
      <c r="G214" s="524" t="s">
        <v>796</v>
      </c>
      <c r="H214" s="525" t="s">
        <v>796</v>
      </c>
      <c r="I214" s="526">
        <v>82.84</v>
      </c>
      <c r="J214" s="496">
        <v>2.3177209077740222</v>
      </c>
      <c r="K214" s="613">
        <v>0.42499999999999999</v>
      </c>
      <c r="L214" s="614">
        <v>0.48</v>
      </c>
      <c r="M214" s="528">
        <v>12.94117647058823</v>
      </c>
      <c r="N214" s="529">
        <v>40681</v>
      </c>
      <c r="O214" s="530">
        <v>40683</v>
      </c>
      <c r="P214" s="529">
        <v>40704</v>
      </c>
      <c r="Q214" s="530" t="s">
        <v>247</v>
      </c>
      <c r="R214" s="452"/>
      <c r="S214" s="615">
        <v>1.92</v>
      </c>
      <c r="T214" s="496">
        <v>37.209302325581405</v>
      </c>
      <c r="U214" s="498">
        <v>56.441148367908994</v>
      </c>
      <c r="V214" s="528">
        <v>16.054263565891475</v>
      </c>
      <c r="W214" s="623">
        <v>12</v>
      </c>
      <c r="X214" s="526">
        <v>5.16</v>
      </c>
      <c r="Y214" s="532">
        <v>1.38</v>
      </c>
      <c r="Z214" s="526">
        <v>1.36</v>
      </c>
      <c r="AA214" s="526">
        <v>3.43</v>
      </c>
      <c r="AB214" s="532">
        <v>5.45</v>
      </c>
      <c r="AC214" s="526">
        <v>6.21</v>
      </c>
      <c r="AD214" s="533">
        <v>13.944954128440369</v>
      </c>
      <c r="AE214" s="575">
        <v>11.014492753623191</v>
      </c>
      <c r="AF214" s="568">
        <v>75820</v>
      </c>
      <c r="AG214" s="526">
        <v>64.569999999999993</v>
      </c>
      <c r="AH214" s="526">
        <v>91.83</v>
      </c>
      <c r="AI214" s="569">
        <v>28.294873780393388</v>
      </c>
      <c r="AJ214" s="570">
        <v>-9.7898290319067787</v>
      </c>
      <c r="AK214" s="576">
        <v>0.925227103295307</v>
      </c>
      <c r="AL214" s="534">
        <v>10.389610389610391</v>
      </c>
      <c r="AM214" s="535">
        <v>13.915728978525351</v>
      </c>
      <c r="AN214" s="535">
        <v>14.075728221651168</v>
      </c>
      <c r="AO214" s="533">
        <v>15.213268365700467</v>
      </c>
      <c r="AP214" s="571"/>
      <c r="AQ214" s="577">
        <v>1.7</v>
      </c>
      <c r="AR214" s="616">
        <v>1.54</v>
      </c>
      <c r="AS214" s="578">
        <v>1.345</v>
      </c>
      <c r="AT214" s="578">
        <v>1.1499999999999999</v>
      </c>
      <c r="AU214" s="578">
        <v>1.0249999999999999</v>
      </c>
      <c r="AV214" s="578">
        <v>0.88</v>
      </c>
      <c r="AW214" s="634">
        <v>0.7</v>
      </c>
      <c r="AX214" s="578">
        <v>0.5675</v>
      </c>
      <c r="AY214" s="578">
        <v>0.49</v>
      </c>
      <c r="AZ214" s="578">
        <v>0.45</v>
      </c>
      <c r="BA214" s="578">
        <v>0.41249999999999998</v>
      </c>
      <c r="BB214" s="579">
        <v>0.37</v>
      </c>
      <c r="BC214" s="511">
        <v>10.389610389610391</v>
      </c>
      <c r="BD214" s="540">
        <v>14.498141263940528</v>
      </c>
      <c r="BE214" s="540">
        <v>16.956521739130448</v>
      </c>
      <c r="BF214" s="540">
        <v>12.195121951219518</v>
      </c>
      <c r="BG214" s="540">
        <v>16.477272727272712</v>
      </c>
      <c r="BH214" s="540">
        <v>25.714285714285733</v>
      </c>
      <c r="BI214" s="540">
        <v>23.348017621145356</v>
      </c>
      <c r="BJ214" s="540">
        <v>15.816326530612251</v>
      </c>
      <c r="BK214" s="540">
        <v>8.8888888888888786</v>
      </c>
      <c r="BL214" s="540">
        <v>9.0909090909091042</v>
      </c>
      <c r="BM214" s="513">
        <v>11.486486486486493</v>
      </c>
      <c r="BN214" s="514">
        <v>14.987416582136492</v>
      </c>
      <c r="BO214" s="514">
        <v>5.2669033756073604</v>
      </c>
    </row>
    <row r="215" spans="1:67" s="480" customFormat="1">
      <c r="A215" s="450" t="s">
        <v>435</v>
      </c>
      <c r="B215" s="642" t="s">
        <v>436</v>
      </c>
      <c r="C215" s="450" t="s">
        <v>151</v>
      </c>
      <c r="D215" s="599" t="s">
        <v>723</v>
      </c>
      <c r="E215" s="467">
        <v>54</v>
      </c>
      <c r="F215" s="468">
        <v>7</v>
      </c>
      <c r="G215" s="469" t="s">
        <v>660</v>
      </c>
      <c r="H215" s="470" t="s">
        <v>660</v>
      </c>
      <c r="I215" s="471">
        <v>49.09</v>
      </c>
      <c r="J215" s="472">
        <f>(S215/I215)*100</f>
        <v>2.811163169688327</v>
      </c>
      <c r="K215" s="518">
        <v>0.33500000000000002</v>
      </c>
      <c r="L215" s="555">
        <v>0.34499999999999997</v>
      </c>
      <c r="M215" s="473">
        <f>((L215/K215)-1)*100</f>
        <v>2.9850746268656581</v>
      </c>
      <c r="N215" s="474">
        <v>40492</v>
      </c>
      <c r="O215" s="475">
        <v>40494</v>
      </c>
      <c r="P215" s="474">
        <v>40522</v>
      </c>
      <c r="Q215" s="475" t="s">
        <v>247</v>
      </c>
      <c r="R215" s="450"/>
      <c r="S215" s="476">
        <f>L215*4</f>
        <v>1.38</v>
      </c>
      <c r="T215" s="472">
        <f>S215/X215*100</f>
        <v>44.372990353697752</v>
      </c>
      <c r="U215" s="498">
        <f>(I215/SQRT(22.5*X215*(I215/AA215))-1)*100</f>
        <v>56.920116076881612</v>
      </c>
      <c r="V215" s="477">
        <f>I215/X215</f>
        <v>15.784565916398716</v>
      </c>
      <c r="W215" s="499">
        <v>9</v>
      </c>
      <c r="X215" s="471">
        <v>3.11</v>
      </c>
      <c r="Y215" s="478">
        <v>0.99</v>
      </c>
      <c r="Z215" s="471">
        <v>1.65</v>
      </c>
      <c r="AA215" s="471">
        <v>3.51</v>
      </c>
      <c r="AB215" s="478">
        <v>3.27</v>
      </c>
      <c r="AC215" s="471">
        <v>3.86</v>
      </c>
      <c r="AD215" s="500">
        <f>(AC215/AB215-1)*100</f>
        <v>18.04281345565748</v>
      </c>
      <c r="AE215" s="519">
        <f>(I215/AB215)/Y215</f>
        <v>15.163871127173881</v>
      </c>
      <c r="AF215" s="501">
        <v>36900</v>
      </c>
      <c r="AG215" s="471">
        <v>44.87</v>
      </c>
      <c r="AH215" s="471">
        <v>62.24</v>
      </c>
      <c r="AI215" s="502">
        <f>((I215-AG215)/AG215)*100</f>
        <v>9.4049476264765008</v>
      </c>
      <c r="AJ215" s="503">
        <f>((I215-AH215)/AH215)*100</f>
        <v>-21.127892030848326</v>
      </c>
      <c r="AK215" s="504">
        <f>AN215/AO215</f>
        <v>1.5438618030144216</v>
      </c>
      <c r="AL215" s="505">
        <f>((AQ215/AR215)^(1/1)-1)*100</f>
        <v>1.8867924528301883</v>
      </c>
      <c r="AM215" s="506">
        <f>((AQ215/AT215)^(1/3)-1)*100</f>
        <v>7.4735268605483851</v>
      </c>
      <c r="AN215" s="506">
        <f>((AQ215/AV215)^(1/5)-1)*100</f>
        <v>9.8235332904732076</v>
      </c>
      <c r="AO215" s="500">
        <f>((AQ215/BA215)^(1/10)-1)*100</f>
        <v>6.3629615495976122</v>
      </c>
      <c r="AP215" s="507"/>
      <c r="AQ215" s="508">
        <v>1.35</v>
      </c>
      <c r="AR215" s="508">
        <v>1.325</v>
      </c>
      <c r="AS215" s="509">
        <v>1.23</v>
      </c>
      <c r="AT215" s="509">
        <v>1.0874999999999999</v>
      </c>
      <c r="AU215" s="509">
        <v>0.93</v>
      </c>
      <c r="AV215" s="509">
        <v>0.84499999999999997</v>
      </c>
      <c r="AW215" s="509">
        <v>0.8075</v>
      </c>
      <c r="AX215" s="509">
        <v>0.78950000000000009</v>
      </c>
      <c r="AY215" s="509">
        <v>0.77849999999999997</v>
      </c>
      <c r="AZ215" s="509">
        <v>0.76849999999999996</v>
      </c>
      <c r="BA215" s="509">
        <v>0.72849999999999993</v>
      </c>
      <c r="BB215" s="510">
        <v>0.66649999999999998</v>
      </c>
      <c r="BC215" s="511">
        <f t="shared" ref="BC215:BM215" si="62">((AQ215/AR215)-1)*100</f>
        <v>1.8867924528301883</v>
      </c>
      <c r="BD215" s="512">
        <f t="shared" si="62"/>
        <v>7.7235772357723498</v>
      </c>
      <c r="BE215" s="512">
        <f t="shared" si="62"/>
        <v>13.103448275862073</v>
      </c>
      <c r="BF215" s="512">
        <f t="shared" si="62"/>
        <v>16.935483870967726</v>
      </c>
      <c r="BG215" s="512">
        <f t="shared" si="62"/>
        <v>10.059171597633142</v>
      </c>
      <c r="BH215" s="512">
        <f t="shared" si="62"/>
        <v>4.6439628482972006</v>
      </c>
      <c r="BI215" s="512">
        <f t="shared" si="62"/>
        <v>2.279924002533229</v>
      </c>
      <c r="BJ215" s="512">
        <f t="shared" si="62"/>
        <v>1.4129736673089477</v>
      </c>
      <c r="BK215" s="512">
        <f t="shared" si="62"/>
        <v>1.3012361743656387</v>
      </c>
      <c r="BL215" s="512">
        <f t="shared" si="62"/>
        <v>5.4907343857240942</v>
      </c>
      <c r="BM215" s="513">
        <f t="shared" si="62"/>
        <v>9.302325581395344</v>
      </c>
      <c r="BN215" s="514">
        <f>AVERAGE(BC215:BM215)</f>
        <v>6.7399663720627219</v>
      </c>
      <c r="BO215" s="514">
        <f>SQRT(AVERAGE((BC215-$BN215)^2,(BD215-$BN215)^2,(BE215-$BN215)^2,(BF215-$BN215)^2,(BG215-$BN215)^2,(BH215-$BN215)^2,(BI215-$BN215)^2,(BJ215-$BN215)^2,(BK215-$BN215)^2,(BL215-$BN215)^2,(BM215-$BN215)^2))</f>
        <v>4.9575333051121815</v>
      </c>
    </row>
    <row r="216" spans="1:67" s="480" customFormat="1">
      <c r="A216" s="466" t="s">
        <v>478</v>
      </c>
      <c r="B216" s="450" t="s">
        <v>479</v>
      </c>
      <c r="C216" s="450" t="s">
        <v>151</v>
      </c>
      <c r="D216" s="450" t="s">
        <v>723</v>
      </c>
      <c r="E216" s="467">
        <v>18</v>
      </c>
      <c r="F216" s="468">
        <v>146</v>
      </c>
      <c r="G216" s="469" t="s">
        <v>660</v>
      </c>
      <c r="H216" s="470" t="s">
        <v>796</v>
      </c>
      <c r="I216" s="607">
        <v>98.79</v>
      </c>
      <c r="J216" s="483">
        <v>1.8625366939973678</v>
      </c>
      <c r="K216" s="618">
        <v>0.44</v>
      </c>
      <c r="L216" s="536">
        <v>0.46</v>
      </c>
      <c r="M216" s="477">
        <v>4.5454545454545405</v>
      </c>
      <c r="N216" s="608">
        <v>40742</v>
      </c>
      <c r="O216" s="475">
        <v>40744</v>
      </c>
      <c r="P216" s="609">
        <v>40775</v>
      </c>
      <c r="Q216" s="474" t="s">
        <v>696</v>
      </c>
      <c r="R216" s="450"/>
      <c r="S216" s="476">
        <v>1.84</v>
      </c>
      <c r="T216" s="472">
        <v>30.41322314049587</v>
      </c>
      <c r="U216" s="498">
        <v>86.64147803292289</v>
      </c>
      <c r="V216" s="477">
        <v>16.328925619834713</v>
      </c>
      <c r="W216" s="499">
        <v>12</v>
      </c>
      <c r="X216" s="471">
        <v>6.05</v>
      </c>
      <c r="Y216" s="478">
        <v>0.79</v>
      </c>
      <c r="Z216" s="479">
        <v>1.26</v>
      </c>
      <c r="AA216" s="471">
        <v>4.8</v>
      </c>
      <c r="AB216" s="478">
        <v>7.19</v>
      </c>
      <c r="AC216" s="479">
        <v>9.3400000000000016</v>
      </c>
      <c r="AD216" s="500">
        <v>29.90264255910985</v>
      </c>
      <c r="AE216" s="519">
        <v>17.392299431348036</v>
      </c>
      <c r="AF216" s="501">
        <v>63770</v>
      </c>
      <c r="AG216" s="479">
        <v>63.34</v>
      </c>
      <c r="AH216" s="479">
        <v>116.55</v>
      </c>
      <c r="AI216" s="502">
        <v>55.967792863909061</v>
      </c>
      <c r="AJ216" s="503">
        <v>-15.23809523809523</v>
      </c>
      <c r="AK216" s="504">
        <v>1.3620920710980873</v>
      </c>
      <c r="AL216" s="505">
        <v>2.3809523809523725</v>
      </c>
      <c r="AM216" s="559">
        <v>9.2240238124367195</v>
      </c>
      <c r="AN216" s="559">
        <v>13.578835311006699</v>
      </c>
      <c r="AO216" s="500">
        <v>9.9691023823813563</v>
      </c>
      <c r="AP216" s="507"/>
      <c r="AQ216" s="508">
        <v>1.72</v>
      </c>
      <c r="AR216" s="610">
        <v>1.68</v>
      </c>
      <c r="AS216" s="509">
        <v>1.56</v>
      </c>
      <c r="AT216" s="509">
        <v>1.32</v>
      </c>
      <c r="AU216" s="509">
        <v>1.1000000000000001</v>
      </c>
      <c r="AV216" s="509">
        <v>0.91</v>
      </c>
      <c r="AW216" s="509">
        <v>0.78</v>
      </c>
      <c r="AX216" s="509">
        <v>0.71</v>
      </c>
      <c r="AY216" s="587">
        <v>0.7</v>
      </c>
      <c r="AZ216" s="509">
        <v>0.69</v>
      </c>
      <c r="BA216" s="509">
        <v>0.66500000000000004</v>
      </c>
      <c r="BB216" s="510">
        <v>0.625</v>
      </c>
      <c r="BC216" s="511">
        <v>2.3809523809523725</v>
      </c>
      <c r="BD216" s="540">
        <v>7.6923076923076872</v>
      </c>
      <c r="BE216" s="540">
        <v>18.181818181818187</v>
      </c>
      <c r="BF216" s="540">
        <v>2</v>
      </c>
      <c r="BG216" s="540">
        <v>20.879120879120883</v>
      </c>
      <c r="BH216" s="540">
        <v>16.666666666666671</v>
      </c>
      <c r="BI216" s="540">
        <v>9.8591549295774747</v>
      </c>
      <c r="BJ216" s="540">
        <v>1.4285714285714231</v>
      </c>
      <c r="BK216" s="540">
        <v>1.449275362318847</v>
      </c>
      <c r="BL216" s="540">
        <v>3.7593984962405846</v>
      </c>
      <c r="BM216" s="513">
        <v>6.4000000000000057</v>
      </c>
      <c r="BN216" s="514">
        <v>9.8815696379612863</v>
      </c>
      <c r="BO216" s="514">
        <v>7.332816248677485</v>
      </c>
    </row>
    <row r="217" spans="1:67" s="480" customFormat="1">
      <c r="A217" s="466" t="s">
        <v>292</v>
      </c>
      <c r="B217" s="450" t="s">
        <v>293</v>
      </c>
      <c r="C217" s="450" t="s">
        <v>151</v>
      </c>
      <c r="D217" s="450" t="s">
        <v>778</v>
      </c>
      <c r="E217" s="467">
        <v>47</v>
      </c>
      <c r="F217" s="468">
        <v>18</v>
      </c>
      <c r="G217" s="469" t="s">
        <v>660</v>
      </c>
      <c r="H217" s="470" t="s">
        <v>660</v>
      </c>
      <c r="I217" s="607">
        <v>49.8</v>
      </c>
      <c r="J217" s="472">
        <f>(S217/I217)*100</f>
        <v>2.7309236947791171</v>
      </c>
      <c r="K217" s="508">
        <v>0.31</v>
      </c>
      <c r="L217" s="555">
        <v>0.34</v>
      </c>
      <c r="M217" s="473">
        <f>((L217/K217)-1)*100</f>
        <v>9.6774193548387224</v>
      </c>
      <c r="N217" s="601">
        <v>40449</v>
      </c>
      <c r="O217" s="538">
        <v>40451</v>
      </c>
      <c r="P217" s="602">
        <v>40464</v>
      </c>
      <c r="Q217" s="474" t="s">
        <v>442</v>
      </c>
      <c r="R217" s="450"/>
      <c r="S217" s="476">
        <f>L217*4</f>
        <v>1.36</v>
      </c>
      <c r="T217" s="472">
        <f>S217/X217*100</f>
        <v>37.673130193905827</v>
      </c>
      <c r="U217" s="498">
        <f>(I217/SQRT(22.5*X217*(I217/AA217))-1)*100</f>
        <v>21.304086660108922</v>
      </c>
      <c r="V217" s="477">
        <f>I217/X217</f>
        <v>13.795013850415511</v>
      </c>
      <c r="W217" s="499">
        <v>12</v>
      </c>
      <c r="X217" s="471">
        <v>3.61</v>
      </c>
      <c r="Y217" s="478">
        <v>0.97</v>
      </c>
      <c r="Z217" s="479">
        <v>1.51</v>
      </c>
      <c r="AA217" s="471">
        <v>2.4</v>
      </c>
      <c r="AB217" s="478">
        <v>3.82</v>
      </c>
      <c r="AC217" s="479">
        <v>4.4800000000000004</v>
      </c>
      <c r="AD217" s="500">
        <f>(AC217/AB217-1)*100</f>
        <v>17.277486910994778</v>
      </c>
      <c r="AE217" s="519">
        <f>(I217/AB217)/Y217</f>
        <v>13.439844551195554</v>
      </c>
      <c r="AF217" s="501">
        <v>24900</v>
      </c>
      <c r="AG217" s="479">
        <v>40.33</v>
      </c>
      <c r="AH217" s="479">
        <v>59.27</v>
      </c>
      <c r="AI217" s="502">
        <f>((I217-AG217)/AG217)*100</f>
        <v>23.481279444582196</v>
      </c>
      <c r="AJ217" s="503">
        <f>((I217-AH217)/AH217)*100</f>
        <v>-15.977729036612123</v>
      </c>
      <c r="AK217" s="504">
        <f>AN217/AO217</f>
        <v>1.2776385117583502</v>
      </c>
      <c r="AL217" s="505">
        <f>((AQ217/AR217)^(1/1)-1)*100</f>
        <v>2.4193548387096753</v>
      </c>
      <c r="AM217" s="559">
        <f>((AQ217/AT217)^(1/3)-1)*100</f>
        <v>11.751692556898075</v>
      </c>
      <c r="AN217" s="559">
        <f>((AQ217/AV217)^(1/5)-1)*100</f>
        <v>16.769540434426091</v>
      </c>
      <c r="AO217" s="500">
        <f>((AQ217/BA217)^(1/10)-1)*100</f>
        <v>13.125418715930071</v>
      </c>
      <c r="AP217" s="507"/>
      <c r="AQ217" s="508">
        <v>1.27</v>
      </c>
      <c r="AR217" s="610">
        <v>1.24</v>
      </c>
      <c r="AS217" s="509">
        <v>1.1499999999999999</v>
      </c>
      <c r="AT217" s="509">
        <v>0.91</v>
      </c>
      <c r="AU217" s="509">
        <v>0.70499999999999996</v>
      </c>
      <c r="AV217" s="509">
        <v>0.58499999999999996</v>
      </c>
      <c r="AW217" s="509">
        <v>0.5</v>
      </c>
      <c r="AX217" s="509">
        <v>0.46500000000000002</v>
      </c>
      <c r="AY217" s="509">
        <v>0.44500000000000001</v>
      </c>
      <c r="AZ217" s="509">
        <v>0.41</v>
      </c>
      <c r="BA217" s="509">
        <v>0.37</v>
      </c>
      <c r="BB217" s="510">
        <v>0.315</v>
      </c>
      <c r="BC217" s="511">
        <f t="shared" ref="BC217:BM217" si="63">((AQ217/AR217)-1)*100</f>
        <v>2.4193548387096753</v>
      </c>
      <c r="BD217" s="512">
        <f t="shared" si="63"/>
        <v>7.8260869565217384</v>
      </c>
      <c r="BE217" s="512">
        <f t="shared" si="63"/>
        <v>26.373626373626369</v>
      </c>
      <c r="BF217" s="512">
        <f t="shared" si="63"/>
        <v>29.078014184397173</v>
      </c>
      <c r="BG217" s="512">
        <f t="shared" si="63"/>
        <v>20.512820512820507</v>
      </c>
      <c r="BH217" s="512">
        <f t="shared" si="63"/>
        <v>16.999999999999993</v>
      </c>
      <c r="BI217" s="512">
        <f t="shared" si="63"/>
        <v>7.5268817204301008</v>
      </c>
      <c r="BJ217" s="512">
        <f t="shared" si="63"/>
        <v>4.4943820224719211</v>
      </c>
      <c r="BK217" s="512">
        <f t="shared" si="63"/>
        <v>8.5365853658536661</v>
      </c>
      <c r="BL217" s="512">
        <f t="shared" si="63"/>
        <v>10.810810810810811</v>
      </c>
      <c r="BM217" s="513">
        <f t="shared" si="63"/>
        <v>17.460317460317466</v>
      </c>
      <c r="BN217" s="514">
        <f>AVERAGE(BC217:BM217)</f>
        <v>13.821716385996313</v>
      </c>
      <c r="BO217" s="514">
        <f>SQRT(AVERAGE((BC217-$BN217)^2,(BD217-$BN217)^2,(BE217-$BN217)^2,(BF217-$BN217)^2,(BG217-$BN217)^2,(BH217-$BN217)^2,(BI217-$BN217)^2,(BJ217-$BN217)^2,(BK217-$BN217)^2,(BL217-$BN217)^2,(BM217-$BN217)^2))</f>
        <v>8.4638296671796489</v>
      </c>
    </row>
    <row r="218" spans="1:67" s="480" customFormat="1">
      <c r="A218" s="450" t="s">
        <v>577</v>
      </c>
      <c r="B218" s="466" t="s">
        <v>578</v>
      </c>
      <c r="C218" s="450" t="s">
        <v>151</v>
      </c>
      <c r="D218" s="450" t="s">
        <v>754</v>
      </c>
      <c r="E218" s="619">
        <v>10</v>
      </c>
      <c r="F218" s="468">
        <v>247</v>
      </c>
      <c r="G218" s="469" t="s">
        <v>660</v>
      </c>
      <c r="H218" s="470" t="s">
        <v>660</v>
      </c>
      <c r="I218" s="611">
        <v>75.7</v>
      </c>
      <c r="J218" s="520">
        <v>2.2721268163804491</v>
      </c>
      <c r="K218" s="508">
        <v>0.4</v>
      </c>
      <c r="L218" s="641">
        <v>0.43</v>
      </c>
      <c r="M218" s="477">
        <v>7.4999999999999956</v>
      </c>
      <c r="N218" s="608">
        <v>40758</v>
      </c>
      <c r="O218" s="475">
        <v>40760</v>
      </c>
      <c r="P218" s="609">
        <v>40796</v>
      </c>
      <c r="Q218" s="474" t="s">
        <v>247</v>
      </c>
      <c r="R218" s="620" t="s">
        <v>137</v>
      </c>
      <c r="S218" s="476">
        <v>1.72</v>
      </c>
      <c r="T218" s="472">
        <v>40.66193853427896</v>
      </c>
      <c r="U218" s="498">
        <v>42.415279724940945</v>
      </c>
      <c r="V218" s="477">
        <v>17.895981087470453</v>
      </c>
      <c r="W218" s="499">
        <v>12</v>
      </c>
      <c r="X218" s="471">
        <v>4.2300000000000004</v>
      </c>
      <c r="Y218" s="478">
        <v>1.05</v>
      </c>
      <c r="Z218" s="479">
        <v>2.73</v>
      </c>
      <c r="AA218" s="471">
        <v>2.5499999999999998</v>
      </c>
      <c r="AB218" s="478">
        <v>4.91</v>
      </c>
      <c r="AC218" s="479">
        <v>5.67</v>
      </c>
      <c r="AD218" s="500">
        <v>15.4786150712831</v>
      </c>
      <c r="AE218" s="557">
        <v>14.68334788090389</v>
      </c>
      <c r="AF218" s="501">
        <v>26740</v>
      </c>
      <c r="AG218" s="479">
        <v>51.53</v>
      </c>
      <c r="AH218" s="479">
        <v>78.400000000000006</v>
      </c>
      <c r="AI218" s="502">
        <v>46.904715699592465</v>
      </c>
      <c r="AJ218" s="503">
        <v>-3.4438775510204116</v>
      </c>
      <c r="AK218" s="504">
        <v>4.1477457014227284</v>
      </c>
      <c r="AL218" s="505">
        <v>2.9411764705882244</v>
      </c>
      <c r="AM218" s="559">
        <v>13.401535265889452</v>
      </c>
      <c r="AN218" s="559">
        <v>23.873200812705758</v>
      </c>
      <c r="AO218" s="500">
        <v>5.7557050338252305</v>
      </c>
      <c r="AP218" s="507"/>
      <c r="AQ218" s="508">
        <v>1.4</v>
      </c>
      <c r="AR218" s="508">
        <v>1.36</v>
      </c>
      <c r="AS218" s="518">
        <v>1.22</v>
      </c>
      <c r="AT218" s="518">
        <v>0.96</v>
      </c>
      <c r="AU218" s="518">
        <v>0.68</v>
      </c>
      <c r="AV218" s="518">
        <v>0.48</v>
      </c>
      <c r="AW218" s="518">
        <v>0.36</v>
      </c>
      <c r="AX218" s="518">
        <v>0.3</v>
      </c>
      <c r="AY218" s="518">
        <v>0.26</v>
      </c>
      <c r="AZ218" s="552">
        <v>0.24</v>
      </c>
      <c r="BA218" s="552">
        <v>0.8</v>
      </c>
      <c r="BB218" s="553">
        <v>0.8</v>
      </c>
      <c r="BC218" s="511">
        <v>2.9411764705882244</v>
      </c>
      <c r="BD218" s="540">
        <v>11.475409836065595</v>
      </c>
      <c r="BE218" s="540">
        <v>27.083333333333318</v>
      </c>
      <c r="BF218" s="540">
        <v>41.176470588235276</v>
      </c>
      <c r="BG218" s="540">
        <v>41.666666666666657</v>
      </c>
      <c r="BH218" s="540">
        <v>33.333333333333329</v>
      </c>
      <c r="BI218" s="540">
        <v>2</v>
      </c>
      <c r="BJ218" s="540">
        <v>15.384615384615369</v>
      </c>
      <c r="BK218" s="540">
        <v>8.3333333333333499</v>
      </c>
      <c r="BL218" s="540">
        <v>0</v>
      </c>
      <c r="BM218" s="513">
        <v>0</v>
      </c>
      <c r="BN218" s="514">
        <v>18.308576267833736</v>
      </c>
      <c r="BO218" s="514">
        <v>14.879680064920571</v>
      </c>
    </row>
    <row r="219" spans="1:67" s="480" customFormat="1">
      <c r="A219" s="452" t="s">
        <v>254</v>
      </c>
      <c r="B219" s="452" t="s">
        <v>255</v>
      </c>
      <c r="C219" s="450" t="s">
        <v>151</v>
      </c>
      <c r="D219" s="591" t="s">
        <v>754</v>
      </c>
      <c r="E219" s="523">
        <v>15</v>
      </c>
      <c r="F219" s="468">
        <v>174</v>
      </c>
      <c r="G219" s="524" t="s">
        <v>717</v>
      </c>
      <c r="H219" s="525" t="s">
        <v>717</v>
      </c>
      <c r="I219" s="708">
        <v>74.86</v>
      </c>
      <c r="J219" s="483">
        <v>1.7365749398877901</v>
      </c>
      <c r="K219" s="614">
        <v>0.26200000000000001</v>
      </c>
      <c r="L219" s="497">
        <v>0.32500000000000001</v>
      </c>
      <c r="M219" s="528">
        <v>24.045801526717561</v>
      </c>
      <c r="N219" s="530">
        <v>40610</v>
      </c>
      <c r="O219" s="530">
        <v>40612</v>
      </c>
      <c r="P219" s="529">
        <v>40633</v>
      </c>
      <c r="Q219" s="530" t="s">
        <v>10</v>
      </c>
      <c r="R219" s="452" t="s">
        <v>454</v>
      </c>
      <c r="S219" s="615">
        <v>1.3</v>
      </c>
      <c r="T219" s="496">
        <v>25.193798449612402</v>
      </c>
      <c r="U219" s="574">
        <v>34.605238375425358</v>
      </c>
      <c r="V219" s="622">
        <v>14.5077519379845</v>
      </c>
      <c r="W219" s="623">
        <v>12</v>
      </c>
      <c r="X219" s="526">
        <v>5.16</v>
      </c>
      <c r="Y219" s="532">
        <v>1.1000000000000001</v>
      </c>
      <c r="Z219" s="526">
        <v>3.76</v>
      </c>
      <c r="AA219" s="526">
        <v>2.81</v>
      </c>
      <c r="AB219" s="532">
        <v>4.75</v>
      </c>
      <c r="AC219" s="526">
        <v>5.42</v>
      </c>
      <c r="AD219" s="533">
        <v>14.105263157894729</v>
      </c>
      <c r="AE219" s="500">
        <v>14.327272727272728</v>
      </c>
      <c r="AF219" s="568">
        <v>33730</v>
      </c>
      <c r="AG219" s="526">
        <v>57.93</v>
      </c>
      <c r="AH219" s="526">
        <v>81.260000000000005</v>
      </c>
      <c r="AI219" s="569">
        <v>29.224926635594681</v>
      </c>
      <c r="AJ219" s="570">
        <v>-7.8759537287718508</v>
      </c>
      <c r="AK219" s="576">
        <v>1.0391018394393718</v>
      </c>
      <c r="AL219" s="534">
        <v>17.508417508417519</v>
      </c>
      <c r="AM219" s="535">
        <v>10.075924491773611</v>
      </c>
      <c r="AN219" s="535">
        <v>16.831599111286554</v>
      </c>
      <c r="AO219" s="533">
        <v>16.198218954523</v>
      </c>
      <c r="AP219" s="571"/>
      <c r="AQ219" s="621">
        <v>1.0469999999999999</v>
      </c>
      <c r="AR219" s="578">
        <v>0.89100000000000001</v>
      </c>
      <c r="AS219" s="578">
        <v>0.86699999999999999</v>
      </c>
      <c r="AT219" s="578">
        <v>0.78500000000000003</v>
      </c>
      <c r="AU219" s="578">
        <v>0.57499999999999996</v>
      </c>
      <c r="AV219" s="578">
        <v>0.48099999999999998</v>
      </c>
      <c r="AW219" s="578">
        <v>0.36249999999999999</v>
      </c>
      <c r="AX219" s="578">
        <v>0.33335999999999999</v>
      </c>
      <c r="AY219" s="578">
        <v>0.28667999999999999</v>
      </c>
      <c r="AZ219" s="578">
        <v>0.26</v>
      </c>
      <c r="BA219" s="578">
        <v>0.23332</v>
      </c>
      <c r="BB219" s="579">
        <v>0.2</v>
      </c>
      <c r="BC219" s="580">
        <v>17.508417508417519</v>
      </c>
      <c r="BD219" s="581">
        <v>2.7681660899653968</v>
      </c>
      <c r="BE219" s="581">
        <v>10.445859872611461</v>
      </c>
      <c r="BF219" s="581">
        <v>36.521739130434803</v>
      </c>
      <c r="BG219" s="581">
        <v>19.542619542619523</v>
      </c>
      <c r="BH219" s="581">
        <v>32.689655172413801</v>
      </c>
      <c r="BI219" s="581">
        <v>8.7413006959443198</v>
      </c>
      <c r="BJ219" s="581">
        <v>16.282963583089156</v>
      </c>
      <c r="BK219" s="581">
        <v>10.261538461538459</v>
      </c>
      <c r="BL219" s="581">
        <v>11.434939139379411</v>
      </c>
      <c r="BM219" s="582">
        <v>16.659999999999989</v>
      </c>
      <c r="BN219" s="583">
        <v>16.62338174512853</v>
      </c>
      <c r="BO219" s="583">
        <v>9.6443162590787033</v>
      </c>
    </row>
    <row r="220" spans="1:67" s="480" customFormat="1">
      <c r="A220" s="466" t="s">
        <v>364</v>
      </c>
      <c r="B220" s="450" t="s">
        <v>365</v>
      </c>
      <c r="C220" s="450" t="s">
        <v>151</v>
      </c>
      <c r="D220" s="450" t="s">
        <v>702</v>
      </c>
      <c r="E220" s="467">
        <v>10</v>
      </c>
      <c r="F220" s="468">
        <v>242</v>
      </c>
      <c r="G220" s="469" t="s">
        <v>796</v>
      </c>
      <c r="H220" s="470" t="s">
        <v>796</v>
      </c>
      <c r="I220" s="611">
        <v>86.88</v>
      </c>
      <c r="J220" s="483">
        <v>0.59852670349907899</v>
      </c>
      <c r="K220" s="555">
        <v>0.12</v>
      </c>
      <c r="L220" s="555">
        <v>0.13</v>
      </c>
      <c r="M220" s="477">
        <v>8.3333333333333499</v>
      </c>
      <c r="N220" s="608">
        <v>40709</v>
      </c>
      <c r="O220" s="475">
        <v>40711</v>
      </c>
      <c r="P220" s="609">
        <v>40725</v>
      </c>
      <c r="Q220" s="474" t="s">
        <v>245</v>
      </c>
      <c r="R220" s="450"/>
      <c r="S220" s="476">
        <v>0.52</v>
      </c>
      <c r="T220" s="472">
        <v>11.378555798687092</v>
      </c>
      <c r="U220" s="498">
        <v>24.68650696139845</v>
      </c>
      <c r="V220" s="625">
        <v>19.0109409190372</v>
      </c>
      <c r="W220" s="499">
        <v>5</v>
      </c>
      <c r="X220" s="471">
        <v>4.57</v>
      </c>
      <c r="Y220" s="478">
        <v>0.82</v>
      </c>
      <c r="Z220" s="471">
        <v>0.71</v>
      </c>
      <c r="AA220" s="471">
        <v>1.84</v>
      </c>
      <c r="AB220" s="478">
        <v>6.64</v>
      </c>
      <c r="AC220" s="471">
        <v>7.75</v>
      </c>
      <c r="AD220" s="500">
        <v>16.716867469879528</v>
      </c>
      <c r="AE220" s="500">
        <v>15.956508962679992</v>
      </c>
      <c r="AF220" s="501">
        <v>27630</v>
      </c>
      <c r="AG220" s="471">
        <v>77.25</v>
      </c>
      <c r="AH220" s="471">
        <v>98.66</v>
      </c>
      <c r="AI220" s="502">
        <v>12.466019417475721</v>
      </c>
      <c r="AJ220" s="503">
        <v>-11.93999594567201</v>
      </c>
      <c r="AK220" s="504" t="s">
        <v>664</v>
      </c>
      <c r="AL220" s="505">
        <v>6.8181818181818103</v>
      </c>
      <c r="AM220" s="559">
        <v>6.417017658182588</v>
      </c>
      <c r="AN220" s="559">
        <v>8.6794001831422829</v>
      </c>
      <c r="AO220" s="500" t="s">
        <v>664</v>
      </c>
      <c r="AP220" s="507"/>
      <c r="AQ220" s="555">
        <v>0.47</v>
      </c>
      <c r="AR220" s="552">
        <v>0.44</v>
      </c>
      <c r="AS220" s="509">
        <v>0.43</v>
      </c>
      <c r="AT220" s="509">
        <v>0.39</v>
      </c>
      <c r="AU220" s="509">
        <v>0.35</v>
      </c>
      <c r="AV220" s="509">
        <v>0.31</v>
      </c>
      <c r="AW220" s="509">
        <v>0.27</v>
      </c>
      <c r="AX220" s="509">
        <v>0.21</v>
      </c>
      <c r="AY220" s="509">
        <v>0.15</v>
      </c>
      <c r="AZ220" s="587">
        <v>0</v>
      </c>
      <c r="BA220" s="587">
        <v>0</v>
      </c>
      <c r="BB220" s="553">
        <v>0</v>
      </c>
      <c r="BC220" s="511">
        <v>6.8181818181818103</v>
      </c>
      <c r="BD220" s="540">
        <v>2.3255813953488405</v>
      </c>
      <c r="BE220" s="540">
        <v>10.256410256410243</v>
      </c>
      <c r="BF220" s="540">
        <v>11.428571428571427</v>
      </c>
      <c r="BG220" s="540">
        <v>12.9032258064516</v>
      </c>
      <c r="BH220" s="540">
        <v>14.814814814814811</v>
      </c>
      <c r="BI220" s="540">
        <v>28.57142857142858</v>
      </c>
      <c r="BJ220" s="540">
        <v>40</v>
      </c>
      <c r="BK220" s="540">
        <v>0</v>
      </c>
      <c r="BL220" s="540">
        <v>0</v>
      </c>
      <c r="BM220" s="513">
        <v>0</v>
      </c>
      <c r="BN220" s="514">
        <v>11.556201281018849</v>
      </c>
      <c r="BO220" s="514">
        <v>12.139331135827859</v>
      </c>
    </row>
    <row r="221" spans="1:67" s="480" customFormat="1">
      <c r="A221" s="466" t="s">
        <v>644</v>
      </c>
      <c r="B221" s="642" t="s">
        <v>645</v>
      </c>
      <c r="C221" s="450" t="s">
        <v>345</v>
      </c>
      <c r="D221" s="450" t="s">
        <v>769</v>
      </c>
      <c r="E221" s="467">
        <v>36</v>
      </c>
      <c r="F221" s="468">
        <v>62</v>
      </c>
      <c r="G221" s="550" t="s">
        <v>717</v>
      </c>
      <c r="H221" s="551" t="s">
        <v>717</v>
      </c>
      <c r="I221" s="607">
        <v>51.49</v>
      </c>
      <c r="J221" s="472">
        <f>(S221/I221)*100</f>
        <v>2.7966595455428238</v>
      </c>
      <c r="K221" s="555">
        <v>0.34</v>
      </c>
      <c r="L221" s="555">
        <v>0.36</v>
      </c>
      <c r="M221" s="473">
        <f>((L221/K221)-1)*100</f>
        <v>5.8823529411764497</v>
      </c>
      <c r="N221" s="608">
        <v>40520</v>
      </c>
      <c r="O221" s="475">
        <v>40522</v>
      </c>
      <c r="P221" s="609">
        <v>40544</v>
      </c>
      <c r="Q221" s="474" t="s">
        <v>245</v>
      </c>
      <c r="R221" s="450"/>
      <c r="S221" s="476">
        <f>L221*4</f>
        <v>1.44</v>
      </c>
      <c r="T221" s="472">
        <f>S221/X221*100</f>
        <v>58.775510204081627</v>
      </c>
      <c r="U221" s="498">
        <f>(I221/SQRT(22.5*X221*(I221/AA221))-1)*100</f>
        <v>97.121415903269479</v>
      </c>
      <c r="V221" s="477">
        <f>I221/X221</f>
        <v>21.016326530612243</v>
      </c>
      <c r="W221" s="499">
        <v>6</v>
      </c>
      <c r="X221" s="471">
        <v>2.4500000000000002</v>
      </c>
      <c r="Y221" s="478">
        <v>1.73</v>
      </c>
      <c r="Z221" s="471">
        <v>2.71</v>
      </c>
      <c r="AA221" s="471">
        <v>4.16</v>
      </c>
      <c r="AB221" s="478">
        <v>2.74</v>
      </c>
      <c r="AC221" s="471">
        <v>3.04</v>
      </c>
      <c r="AD221" s="500">
        <f>(AC221/AB221-1)*100</f>
        <v>10.948905109489049</v>
      </c>
      <c r="AE221" s="500">
        <f>(I221/AB221)/Y221</f>
        <v>10.862410868739715</v>
      </c>
      <c r="AF221" s="501">
        <v>25730</v>
      </c>
      <c r="AG221" s="471">
        <v>38.409999999999997</v>
      </c>
      <c r="AH221" s="471">
        <v>55.12</v>
      </c>
      <c r="AI221" s="502">
        <f>((I221-AG221)/AG221)*100</f>
        <v>34.053631866701394</v>
      </c>
      <c r="AJ221" s="503">
        <f>((I221-AH221)/AH221)*100</f>
        <v>-6.5856313497822851</v>
      </c>
      <c r="AK221" s="504">
        <f>AN221/AO221</f>
        <v>1.1702102103315566</v>
      </c>
      <c r="AL221" s="505">
        <f>((AQ221/AR221)^(1/1)-1)*100</f>
        <v>3.0303030303030276</v>
      </c>
      <c r="AM221" s="559">
        <f>((AQ221/AT221)^(1/3)-1)*100</f>
        <v>13.915728978525355</v>
      </c>
      <c r="AN221" s="559">
        <f>((AQ221/AV221)^(1/5)-1)*100</f>
        <v>17.011741694575178</v>
      </c>
      <c r="AO221" s="500">
        <f>((AQ221/BA221)^(1/10)-1)*100</f>
        <v>14.53733828707171</v>
      </c>
      <c r="AP221" s="507"/>
      <c r="AQ221" s="555">
        <v>1.36</v>
      </c>
      <c r="AR221" s="509">
        <v>1.32</v>
      </c>
      <c r="AS221" s="518">
        <v>1.1599999999999999</v>
      </c>
      <c r="AT221" s="518">
        <v>0.92</v>
      </c>
      <c r="AU221" s="518">
        <v>0.74</v>
      </c>
      <c r="AV221" s="518">
        <v>0.62</v>
      </c>
      <c r="AW221" s="518">
        <v>0.56000000000000005</v>
      </c>
      <c r="AX221" s="518">
        <v>0.48</v>
      </c>
      <c r="AY221" s="518">
        <v>0.46</v>
      </c>
      <c r="AZ221" s="518">
        <v>0.41</v>
      </c>
      <c r="BA221" s="518">
        <v>0.35</v>
      </c>
      <c r="BB221" s="510">
        <v>0.30499999999999999</v>
      </c>
      <c r="BC221" s="511">
        <f t="shared" ref="BC221:BM221" si="64">((AQ221/AR221)-1)*100</f>
        <v>3.0303030303030276</v>
      </c>
      <c r="BD221" s="512">
        <f t="shared" si="64"/>
        <v>13.793103448275868</v>
      </c>
      <c r="BE221" s="512">
        <f t="shared" si="64"/>
        <v>26.086956521739111</v>
      </c>
      <c r="BF221" s="512">
        <f t="shared" si="64"/>
        <v>24.324324324324319</v>
      </c>
      <c r="BG221" s="512">
        <f t="shared" si="64"/>
        <v>19.354838709677423</v>
      </c>
      <c r="BH221" s="512">
        <f t="shared" si="64"/>
        <v>10.714285714285698</v>
      </c>
      <c r="BI221" s="512">
        <f t="shared" si="64"/>
        <v>16.666666666666675</v>
      </c>
      <c r="BJ221" s="512">
        <f t="shared" si="64"/>
        <v>4.3478260869565188</v>
      </c>
      <c r="BK221" s="512">
        <f t="shared" si="64"/>
        <v>12.195121951219523</v>
      </c>
      <c r="BL221" s="512">
        <f t="shared" si="64"/>
        <v>17.142857142857149</v>
      </c>
      <c r="BM221" s="513">
        <f t="shared" si="64"/>
        <v>14.754098360655732</v>
      </c>
      <c r="BN221" s="514">
        <f>AVERAGE(BC221:BM221)</f>
        <v>14.764580177905549</v>
      </c>
      <c r="BO221" s="514">
        <f>SQRT(AVERAGE((BC221-$BN221)^2,(BD221-$BN221)^2,(BE221-$BN221)^2,(BF221-$BN221)^2,(BG221-$BN221)^2,(BH221-$BN221)^2,(BI221-$BN221)^2,(BJ221-$BN221)^2,(BK221-$BN221)^2,(BL221-$BN221)^2,(BM221-$BN221)^2))</f>
        <v>6.8760614098420554</v>
      </c>
    </row>
    <row r="222" spans="1:67" s="480" customFormat="1">
      <c r="A222" s="466" t="s">
        <v>360</v>
      </c>
      <c r="B222" s="450" t="s">
        <v>361</v>
      </c>
      <c r="C222" s="450" t="s">
        <v>3</v>
      </c>
      <c r="D222" s="515" t="s">
        <v>720</v>
      </c>
      <c r="E222" s="467">
        <v>16</v>
      </c>
      <c r="F222" s="468">
        <v>169</v>
      </c>
      <c r="G222" s="469" t="s">
        <v>796</v>
      </c>
      <c r="H222" s="470" t="s">
        <v>796</v>
      </c>
      <c r="I222" s="479">
        <v>181.85</v>
      </c>
      <c r="J222" s="483">
        <v>1.6497113005224089</v>
      </c>
      <c r="K222" s="536">
        <v>0.65</v>
      </c>
      <c r="L222" s="497">
        <v>0.75</v>
      </c>
      <c r="M222" s="477">
        <v>15.384615384615369</v>
      </c>
      <c r="N222" s="481">
        <v>40669</v>
      </c>
      <c r="O222" s="475">
        <v>40673</v>
      </c>
      <c r="P222" s="474">
        <v>40704</v>
      </c>
      <c r="Q222" s="475" t="s">
        <v>247</v>
      </c>
      <c r="R222" s="450"/>
      <c r="S222" s="476">
        <v>3</v>
      </c>
      <c r="T222" s="472">
        <v>24.350649350649345</v>
      </c>
      <c r="U222" s="498">
        <v>147.66568928859249</v>
      </c>
      <c r="V222" s="477">
        <v>14.760551948051949</v>
      </c>
      <c r="W222" s="499">
        <v>12</v>
      </c>
      <c r="X222" s="471">
        <v>12.32</v>
      </c>
      <c r="Y222" s="478">
        <v>1.1499999999999999</v>
      </c>
      <c r="Z222" s="471">
        <v>2.0699999999999998</v>
      </c>
      <c r="AA222" s="471">
        <v>9.3500000000000014</v>
      </c>
      <c r="AB222" s="478">
        <v>13.34</v>
      </c>
      <c r="AC222" s="471">
        <v>14.82</v>
      </c>
      <c r="AD222" s="500">
        <v>11.094452773613211</v>
      </c>
      <c r="AE222" s="500">
        <v>11.853855680855231</v>
      </c>
      <c r="AF222" s="501">
        <v>216400</v>
      </c>
      <c r="AG222" s="471">
        <v>122.17</v>
      </c>
      <c r="AH222" s="471">
        <v>185.63</v>
      </c>
      <c r="AI222" s="502">
        <v>48.849963166080038</v>
      </c>
      <c r="AJ222" s="503">
        <v>-2.03630878629532</v>
      </c>
      <c r="AK222" s="504">
        <v>1.52249687837659</v>
      </c>
      <c r="AL222" s="505">
        <v>16.279069767441872</v>
      </c>
      <c r="AM222" s="506">
        <v>18.563110149668759</v>
      </c>
      <c r="AN222" s="506">
        <v>26.231888977648392</v>
      </c>
      <c r="AO222" s="500">
        <v>17.229519055315865</v>
      </c>
      <c r="AP222" s="507"/>
      <c r="AQ222" s="555">
        <v>2.5</v>
      </c>
      <c r="AR222" s="518">
        <v>2.15</v>
      </c>
      <c r="AS222" s="518">
        <v>1.9</v>
      </c>
      <c r="AT222" s="518">
        <v>1.5</v>
      </c>
      <c r="AU222" s="518">
        <v>1.1000000000000001</v>
      </c>
      <c r="AV222" s="518">
        <v>0.78</v>
      </c>
      <c r="AW222" s="518">
        <v>0.7</v>
      </c>
      <c r="AX222" s="518">
        <v>0.63</v>
      </c>
      <c r="AY222" s="518">
        <v>0.59</v>
      </c>
      <c r="AZ222" s="518">
        <v>0.55000000000000004</v>
      </c>
      <c r="BA222" s="518">
        <v>0.51</v>
      </c>
      <c r="BB222" s="510">
        <v>0.47</v>
      </c>
      <c r="BC222" s="511">
        <v>16.279069767441872</v>
      </c>
      <c r="BD222" s="512">
        <v>13.157894736842101</v>
      </c>
      <c r="BE222" s="512">
        <v>26.666666666666661</v>
      </c>
      <c r="BF222" s="512">
        <v>36.363636363636338</v>
      </c>
      <c r="BG222" s="512">
        <v>41.025641025641036</v>
      </c>
      <c r="BH222" s="512">
        <v>11.428571428571427</v>
      </c>
      <c r="BI222" s="512">
        <v>11.111111111111088</v>
      </c>
      <c r="BJ222" s="512">
        <v>6.7796610169491576</v>
      </c>
      <c r="BK222" s="512">
        <v>7.2727272727272521</v>
      </c>
      <c r="BL222" s="512">
        <v>7.8431372549019764</v>
      </c>
      <c r="BM222" s="513">
        <v>8.5106382978723527</v>
      </c>
      <c r="BN222" s="514">
        <v>16.948977722032851</v>
      </c>
      <c r="BO222" s="514">
        <v>11.605608171624899</v>
      </c>
    </row>
    <row r="223" spans="1:67" s="480" customFormat="1">
      <c r="A223" s="466" t="s">
        <v>251</v>
      </c>
      <c r="B223" s="450" t="s">
        <v>252</v>
      </c>
      <c r="C223" s="450" t="s">
        <v>3</v>
      </c>
      <c r="D223" s="599" t="s">
        <v>740</v>
      </c>
      <c r="E223" s="467">
        <v>14</v>
      </c>
      <c r="F223" s="468">
        <v>178</v>
      </c>
      <c r="G223" s="469" t="s">
        <v>796</v>
      </c>
      <c r="H223" s="470" t="s">
        <v>796</v>
      </c>
      <c r="I223" s="611">
        <v>62.22</v>
      </c>
      <c r="J223" s="483">
        <v>0.90879138540662197</v>
      </c>
      <c r="K223" s="536">
        <v>0.24254999999999999</v>
      </c>
      <c r="L223" s="536">
        <v>0.282725</v>
      </c>
      <c r="M223" s="477">
        <v>16.563595135023718</v>
      </c>
      <c r="N223" s="608">
        <v>40470</v>
      </c>
      <c r="O223" s="475">
        <v>40472</v>
      </c>
      <c r="P223" s="609">
        <v>40478</v>
      </c>
      <c r="Q223" s="474" t="s">
        <v>13</v>
      </c>
      <c r="R223" s="515" t="s">
        <v>253</v>
      </c>
      <c r="S223" s="476">
        <v>0.56545000000000001</v>
      </c>
      <c r="T223" s="472">
        <v>20.788602941176464</v>
      </c>
      <c r="U223" s="498">
        <v>140.51680467970075</v>
      </c>
      <c r="V223" s="477">
        <v>22.875</v>
      </c>
      <c r="W223" s="499">
        <v>3</v>
      </c>
      <c r="X223" s="471">
        <v>2.72</v>
      </c>
      <c r="Y223" s="478">
        <v>1.31</v>
      </c>
      <c r="Z223" s="471">
        <v>5.56</v>
      </c>
      <c r="AA223" s="471">
        <v>5.69</v>
      </c>
      <c r="AB223" s="478">
        <v>2.93</v>
      </c>
      <c r="AC223" s="471">
        <v>3.36</v>
      </c>
      <c r="AD223" s="500">
        <v>14.675767918088733</v>
      </c>
      <c r="AE223" s="500">
        <v>16.210301435531346</v>
      </c>
      <c r="AF223" s="501">
        <v>35550</v>
      </c>
      <c r="AG223" s="471">
        <v>56.730000000000004</v>
      </c>
      <c r="AH223" s="471">
        <v>77.92</v>
      </c>
      <c r="AI223" s="502">
        <v>9.6774193548387153</v>
      </c>
      <c r="AJ223" s="503">
        <v>-20.14887063655031</v>
      </c>
      <c r="AK223" s="504">
        <v>0.82662965464458604</v>
      </c>
      <c r="AL223" s="505">
        <v>16.563595135023718</v>
      </c>
      <c r="AM223" s="559">
        <v>22.314677993841631</v>
      </c>
      <c r="AN223" s="559">
        <v>30.833945260741988</v>
      </c>
      <c r="AO223" s="500">
        <v>37.300797385498136</v>
      </c>
      <c r="AP223" s="585"/>
      <c r="AQ223" s="555">
        <v>0.56545000000000001</v>
      </c>
      <c r="AR223" s="518">
        <v>0.48509999999999998</v>
      </c>
      <c r="AS223" s="509">
        <v>0.38525999999999999</v>
      </c>
      <c r="AT223" s="509">
        <v>0.309</v>
      </c>
      <c r="AU223" s="509">
        <v>0.20480000000000001</v>
      </c>
      <c r="AV223" s="509">
        <v>0.14749999999999999</v>
      </c>
      <c r="AW223" s="509">
        <v>9.7350000000000006E-2</v>
      </c>
      <c r="AX223" s="509">
        <v>7.8E-2</v>
      </c>
      <c r="AY223" s="509">
        <v>6.4250000000000002E-2</v>
      </c>
      <c r="AZ223" s="509">
        <v>3.95E-2</v>
      </c>
      <c r="BA223" s="509">
        <v>2.375E-2</v>
      </c>
      <c r="BB223" s="510">
        <v>4.4999999999999997E-3</v>
      </c>
      <c r="BC223" s="511">
        <v>16.563595135023718</v>
      </c>
      <c r="BD223" s="540">
        <v>25.914966516118984</v>
      </c>
      <c r="BE223" s="540">
        <v>24.679611650485441</v>
      </c>
      <c r="BF223" s="540">
        <v>50.87890625</v>
      </c>
      <c r="BG223" s="540">
        <v>38.847457627118636</v>
      </c>
      <c r="BH223" s="540">
        <v>51.515151515151494</v>
      </c>
      <c r="BI223" s="540">
        <v>24.80769230769231</v>
      </c>
      <c r="BJ223" s="540">
        <v>21.400778210116719</v>
      </c>
      <c r="BK223" s="540">
        <v>62.658227848101276</v>
      </c>
      <c r="BL223" s="540">
        <v>66.315789473684191</v>
      </c>
      <c r="BM223" s="513">
        <v>427.77777777777771</v>
      </c>
      <c r="BN223" s="514">
        <v>73.759995846479143</v>
      </c>
      <c r="BO223" s="514">
        <v>113.1578916872642</v>
      </c>
    </row>
    <row r="224" spans="1:67" s="480" customFormat="1">
      <c r="A224" s="531" t="s">
        <v>788</v>
      </c>
      <c r="B224" s="452" t="s">
        <v>789</v>
      </c>
      <c r="C224" s="450" t="s">
        <v>100</v>
      </c>
      <c r="D224" s="627" t="s">
        <v>210</v>
      </c>
      <c r="E224" s="523">
        <v>10</v>
      </c>
      <c r="F224" s="468">
        <v>227</v>
      </c>
      <c r="G224" s="524" t="s">
        <v>796</v>
      </c>
      <c r="H224" s="525" t="s">
        <v>796</v>
      </c>
      <c r="I224" s="526">
        <v>73.48</v>
      </c>
      <c r="J224" s="573">
        <v>1.5242242787152969</v>
      </c>
      <c r="K224" s="613">
        <v>0.26500000000000001</v>
      </c>
      <c r="L224" s="614">
        <v>0.28000000000000003</v>
      </c>
      <c r="M224" s="622">
        <v>5.6603773584905648</v>
      </c>
      <c r="N224" s="530">
        <v>40457</v>
      </c>
      <c r="O224" s="529">
        <v>40459</v>
      </c>
      <c r="P224" s="530">
        <v>40480</v>
      </c>
      <c r="Q224" s="529" t="s">
        <v>453</v>
      </c>
      <c r="R224" s="452"/>
      <c r="S224" s="595">
        <v>1.1200000000000001</v>
      </c>
      <c r="T224" s="496">
        <v>39.024390243902445</v>
      </c>
      <c r="U224" s="574">
        <v>95.533874136834299</v>
      </c>
      <c r="V224" s="622">
        <v>25.602787456445988</v>
      </c>
      <c r="W224" s="623">
        <v>8</v>
      </c>
      <c r="X224" s="526">
        <v>2.87</v>
      </c>
      <c r="Y224" s="532">
        <v>1.82</v>
      </c>
      <c r="Z224" s="526">
        <v>3.46</v>
      </c>
      <c r="AA224" s="597">
        <v>3.36</v>
      </c>
      <c r="AB224" s="526">
        <v>2.88</v>
      </c>
      <c r="AC224" s="526">
        <v>3.41</v>
      </c>
      <c r="AD224" s="535">
        <v>18.402777777777782</v>
      </c>
      <c r="AE224" s="575">
        <v>14.018620268620269</v>
      </c>
      <c r="AF224" s="568">
        <v>39290</v>
      </c>
      <c r="AG224" s="526">
        <v>47.07</v>
      </c>
      <c r="AH224" s="526">
        <v>77.09</v>
      </c>
      <c r="AI224" s="569">
        <v>56.107924367962596</v>
      </c>
      <c r="AJ224" s="570">
        <v>-4.6828382410169898</v>
      </c>
      <c r="AK224" s="576" t="s">
        <v>664</v>
      </c>
      <c r="AL224" s="535">
        <v>3.8647342995169036</v>
      </c>
      <c r="AM224" s="535">
        <v>25.030295687080574</v>
      </c>
      <c r="AN224" s="535">
        <v>25.888456698801377</v>
      </c>
      <c r="AO224" s="535" t="s">
        <v>664</v>
      </c>
      <c r="AP224" s="628"/>
      <c r="AQ224" s="621">
        <v>1.075</v>
      </c>
      <c r="AR224" s="578">
        <v>1.0349999999999999</v>
      </c>
      <c r="AS224" s="578">
        <v>0.83</v>
      </c>
      <c r="AT224" s="578">
        <v>0.55000000000000004</v>
      </c>
      <c r="AU224" s="578">
        <v>0.4</v>
      </c>
      <c r="AV224" s="578">
        <v>0.34</v>
      </c>
      <c r="AW224" s="578">
        <v>0.27500000000000002</v>
      </c>
      <c r="AX224" s="578">
        <v>0.25</v>
      </c>
      <c r="AY224" s="634">
        <v>0.24</v>
      </c>
      <c r="AZ224" s="578">
        <v>0.22500000000000001</v>
      </c>
      <c r="BA224" s="634">
        <v>0</v>
      </c>
      <c r="BB224" s="598">
        <v>0</v>
      </c>
      <c r="BC224" s="580">
        <v>3.8647342995169036</v>
      </c>
      <c r="BD224" s="581">
        <v>24.698795180722886</v>
      </c>
      <c r="BE224" s="581">
        <v>50.909090909090878</v>
      </c>
      <c r="BF224" s="581">
        <v>37.5</v>
      </c>
      <c r="BG224" s="581">
        <v>17.647058823529424</v>
      </c>
      <c r="BH224" s="581">
        <v>23.636363636363626</v>
      </c>
      <c r="BI224" s="581">
        <v>10.000000000000011</v>
      </c>
      <c r="BJ224" s="581">
        <v>4.1666666666666741</v>
      </c>
      <c r="BK224" s="581">
        <v>6.6666666666666652</v>
      </c>
      <c r="BL224" s="581">
        <v>0</v>
      </c>
      <c r="BM224" s="582">
        <v>0</v>
      </c>
      <c r="BN224" s="583">
        <v>16.28085238023246</v>
      </c>
      <c r="BO224" s="583">
        <v>15.78009800034723</v>
      </c>
    </row>
    <row r="225" spans="1:73" s="480" customFormat="1">
      <c r="A225" s="450" t="s">
        <v>797</v>
      </c>
      <c r="B225" s="642" t="s">
        <v>39</v>
      </c>
      <c r="C225" s="450" t="s">
        <v>100</v>
      </c>
      <c r="D225" s="599" t="s">
        <v>218</v>
      </c>
      <c r="E225" s="619">
        <v>29</v>
      </c>
      <c r="F225" s="468">
        <v>86</v>
      </c>
      <c r="G225" s="469" t="s">
        <v>796</v>
      </c>
      <c r="H225" s="470" t="s">
        <v>796</v>
      </c>
      <c r="I225" s="607">
        <v>88.73</v>
      </c>
      <c r="J225" s="472">
        <f>(S225/I225)*100</f>
        <v>2.6146737292911078</v>
      </c>
      <c r="K225" s="555">
        <v>0.49</v>
      </c>
      <c r="L225" s="555">
        <v>0.57999999999999996</v>
      </c>
      <c r="M225" s="473">
        <f>((L225/K225)-1)*100</f>
        <v>18.367346938775508</v>
      </c>
      <c r="N225" s="608">
        <v>40632</v>
      </c>
      <c r="O225" s="475">
        <v>40634</v>
      </c>
      <c r="P225" s="609">
        <v>40672</v>
      </c>
      <c r="Q225" s="626" t="s">
        <v>378</v>
      </c>
      <c r="R225" s="450"/>
      <c r="S225" s="476">
        <f>L225*4</f>
        <v>2.3199999999999998</v>
      </c>
      <c r="T225" s="472">
        <f>S225/X225*100</f>
        <v>43.202979515828673</v>
      </c>
      <c r="U225" s="498">
        <f>(I225/SQRT(22.5*X225*(I225/AA225))-1)*100</f>
        <v>49.414804414393963</v>
      </c>
      <c r="V225" s="477">
        <f>I225/X225</f>
        <v>16.523277467411546</v>
      </c>
      <c r="W225" s="499">
        <v>9</v>
      </c>
      <c r="X225" s="471">
        <v>5.37</v>
      </c>
      <c r="Y225" s="478">
        <v>1.2</v>
      </c>
      <c r="Z225" s="479">
        <v>1.93</v>
      </c>
      <c r="AA225" s="471">
        <v>3.04</v>
      </c>
      <c r="AB225" s="478">
        <v>5.73</v>
      </c>
      <c r="AC225" s="479">
        <v>6.5</v>
      </c>
      <c r="AD225" s="500">
        <f>(AC225/AB225-1)*100</f>
        <v>13.438045375218133</v>
      </c>
      <c r="AE225" s="519">
        <f>(I225/AB225)/Y225</f>
        <v>12.904304828388598</v>
      </c>
      <c r="AF225" s="501">
        <v>18860</v>
      </c>
      <c r="AG225" s="479">
        <v>71.75</v>
      </c>
      <c r="AH225" s="479">
        <v>98</v>
      </c>
      <c r="AI225" s="502">
        <f>((I225-AG225)/AG225)*100</f>
        <v>23.665505226480843</v>
      </c>
      <c r="AJ225" s="503">
        <f>((I225-AH225)/AH225)*100</f>
        <v>-9.4591836734693828</v>
      </c>
      <c r="AK225" s="504">
        <f>AN225/AO225</f>
        <v>0.89595596964186774</v>
      </c>
      <c r="AL225" s="505">
        <f>((AQ225/AR225)^(1/1)-1)*100</f>
        <v>7.2625698324022325</v>
      </c>
      <c r="AM225" s="506">
        <f>((AQ225/AT225)^(1/3)-1)*100</f>
        <v>9.0636022289195317</v>
      </c>
      <c r="AN225" s="506">
        <f>((AQ225/AV225)^(1/5)-1)*100</f>
        <v>8.9627970970664439</v>
      </c>
      <c r="AO225" s="500">
        <f>((AQ225/BA225)^(1/10)-1)*100</f>
        <v>10.003613347929431</v>
      </c>
      <c r="AP225" s="507"/>
      <c r="AQ225" s="508">
        <v>1.92</v>
      </c>
      <c r="AR225" s="508">
        <v>1.79</v>
      </c>
      <c r="AS225" s="509">
        <v>1.7</v>
      </c>
      <c r="AT225" s="509">
        <v>1.48</v>
      </c>
      <c r="AU225" s="509">
        <v>1.34</v>
      </c>
      <c r="AV225" s="509">
        <v>1.25</v>
      </c>
      <c r="AW225" s="509">
        <v>1.04</v>
      </c>
      <c r="AX225" s="509">
        <v>0.88</v>
      </c>
      <c r="AY225" s="509">
        <v>0.82</v>
      </c>
      <c r="AZ225" s="509">
        <v>0.78</v>
      </c>
      <c r="BA225" s="509">
        <v>0.74</v>
      </c>
      <c r="BB225" s="510">
        <v>0.7</v>
      </c>
      <c r="BC225" s="511">
        <f t="shared" ref="BC225:BM225" si="65">((AQ225/AR225)-1)*100</f>
        <v>7.2625698324022325</v>
      </c>
      <c r="BD225" s="540">
        <f t="shared" si="65"/>
        <v>5.2941176470588269</v>
      </c>
      <c r="BE225" s="540">
        <f t="shared" si="65"/>
        <v>14.864864864864868</v>
      </c>
      <c r="BF225" s="540">
        <f t="shared" si="65"/>
        <v>10.447761194029837</v>
      </c>
      <c r="BG225" s="540">
        <f t="shared" si="65"/>
        <v>7.2000000000000064</v>
      </c>
      <c r="BH225" s="540">
        <f t="shared" si="65"/>
        <v>20.192307692307686</v>
      </c>
      <c r="BI225" s="540">
        <f t="shared" si="65"/>
        <v>18.181818181818187</v>
      </c>
      <c r="BJ225" s="540">
        <f t="shared" si="65"/>
        <v>7.3170731707317138</v>
      </c>
      <c r="BK225" s="540">
        <f t="shared" si="65"/>
        <v>5.12820512820511</v>
      </c>
      <c r="BL225" s="540">
        <f t="shared" si="65"/>
        <v>5.4054054054054168</v>
      </c>
      <c r="BM225" s="513">
        <f t="shared" si="65"/>
        <v>5.7142857142857162</v>
      </c>
      <c r="BN225" s="514">
        <f>AVERAGE(BC225:BM225)</f>
        <v>9.7280371664645102</v>
      </c>
      <c r="BO225" s="514">
        <f>SQRT(AVERAGE((BC225-$BN225)^2,(BD225-$BN225)^2,(BE225-$BN225)^2,(BF225-$BN225)^2,(BG225-$BN225)^2,(BH225-$BN225)^2,(BI225-$BN225)^2,(BJ225-$BN225)^2,(BK225-$BN225)^2,(BL225-$BN225)^2,(BM225-$BN225)^2))</f>
        <v>5.2376960948138853</v>
      </c>
    </row>
    <row r="226" spans="1:73" s="480" customFormat="1">
      <c r="A226" s="450" t="s">
        <v>566</v>
      </c>
      <c r="B226" s="450" t="s">
        <v>567</v>
      </c>
      <c r="C226" s="450" t="s">
        <v>100</v>
      </c>
      <c r="D226" s="599" t="s">
        <v>218</v>
      </c>
      <c r="E226" s="467">
        <v>18</v>
      </c>
      <c r="F226" s="468">
        <v>140</v>
      </c>
      <c r="G226" s="469" t="s">
        <v>660</v>
      </c>
      <c r="H226" s="470" t="s">
        <v>660</v>
      </c>
      <c r="I226" s="607">
        <v>103.64</v>
      </c>
      <c r="J226" s="483">
        <v>1.9297568506368199</v>
      </c>
      <c r="K226" s="536">
        <v>0.45</v>
      </c>
      <c r="L226" s="536">
        <v>0.5</v>
      </c>
      <c r="M226" s="477">
        <v>11.111111111111116</v>
      </c>
      <c r="N226" s="608">
        <v>40605</v>
      </c>
      <c r="O226" s="475">
        <v>40609</v>
      </c>
      <c r="P226" s="609">
        <v>40617</v>
      </c>
      <c r="Q226" s="474" t="s">
        <v>8</v>
      </c>
      <c r="R226" s="450"/>
      <c r="S226" s="476">
        <v>2</v>
      </c>
      <c r="T226" s="472">
        <v>48.543689320388346</v>
      </c>
      <c r="U226" s="498">
        <v>137.14164470796868</v>
      </c>
      <c r="V226" s="477">
        <v>25.155339805825232</v>
      </c>
      <c r="W226" s="499">
        <v>12</v>
      </c>
      <c r="X226" s="471">
        <v>4.12</v>
      </c>
      <c r="Y226" s="478">
        <v>1.51</v>
      </c>
      <c r="Z226" s="471">
        <v>2.98</v>
      </c>
      <c r="AA226" s="471">
        <v>5.03</v>
      </c>
      <c r="AB226" s="478">
        <v>5.47</v>
      </c>
      <c r="AC226" s="471">
        <v>6.26</v>
      </c>
      <c r="AD226" s="500">
        <v>14.44241316270567</v>
      </c>
      <c r="AE226" s="519">
        <v>12.547671222925768</v>
      </c>
      <c r="AF226" s="501">
        <v>31440</v>
      </c>
      <c r="AG226" s="471">
        <v>84.52</v>
      </c>
      <c r="AH226" s="471">
        <v>111.74</v>
      </c>
      <c r="AI226" s="502">
        <v>22.621864647420743</v>
      </c>
      <c r="AJ226" s="503">
        <v>-7.2489708251297609</v>
      </c>
      <c r="AK226" s="504">
        <v>1.0458062192052717</v>
      </c>
      <c r="AL226" s="505">
        <v>12.5</v>
      </c>
      <c r="AM226" s="506">
        <v>14.471424255333192</v>
      </c>
      <c r="AN226" s="506">
        <v>20.112443398143125</v>
      </c>
      <c r="AO226" s="500">
        <v>19.231520169603662</v>
      </c>
      <c r="AP226" s="507"/>
      <c r="AQ226" s="508">
        <v>1.8</v>
      </c>
      <c r="AR226" s="508">
        <v>1.6</v>
      </c>
      <c r="AS226" s="518">
        <v>1.5</v>
      </c>
      <c r="AT226" s="518">
        <v>1.2</v>
      </c>
      <c r="AU226" s="518">
        <v>1</v>
      </c>
      <c r="AV226" s="518">
        <v>0.72</v>
      </c>
      <c r="AW226" s="518">
        <v>0.6</v>
      </c>
      <c r="AX226" s="518">
        <v>0.45750000000000002</v>
      </c>
      <c r="AY226" s="518">
        <v>0.38</v>
      </c>
      <c r="AZ226" s="518">
        <v>0.34</v>
      </c>
      <c r="BA226" s="518">
        <v>0.31</v>
      </c>
      <c r="BB226" s="510">
        <v>0.28000000000000003</v>
      </c>
      <c r="BC226" s="511">
        <v>12.5</v>
      </c>
      <c r="BD226" s="512">
        <v>6.6666666666666652</v>
      </c>
      <c r="BE226" s="512">
        <v>25</v>
      </c>
      <c r="BF226" s="512">
        <v>2</v>
      </c>
      <c r="BG226" s="512">
        <v>38.888888888888893</v>
      </c>
      <c r="BH226" s="512">
        <v>2</v>
      </c>
      <c r="BI226" s="512">
        <v>31.14754098360655</v>
      </c>
      <c r="BJ226" s="512">
        <v>20.394736842105264</v>
      </c>
      <c r="BK226" s="512">
        <v>11.76470588235294</v>
      </c>
      <c r="BL226" s="512">
        <v>9.6774193548387224</v>
      </c>
      <c r="BM226" s="513">
        <v>10.714285714285699</v>
      </c>
      <c r="BN226" s="514">
        <v>18.795840393885879</v>
      </c>
      <c r="BO226" s="514">
        <v>9.4623253659361897</v>
      </c>
    </row>
    <row r="227" spans="1:73" s="480" customFormat="1">
      <c r="A227" s="450" t="s">
        <v>622</v>
      </c>
      <c r="B227" s="642" t="s">
        <v>908</v>
      </c>
      <c r="C227" s="450" t="s">
        <v>4</v>
      </c>
      <c r="D227" s="599" t="s">
        <v>614</v>
      </c>
      <c r="E227" s="619">
        <v>37</v>
      </c>
      <c r="F227" s="468">
        <v>57</v>
      </c>
      <c r="G227" s="469" t="s">
        <v>660</v>
      </c>
      <c r="H227" s="470" t="s">
        <v>660</v>
      </c>
      <c r="I227" s="607">
        <v>37.11</v>
      </c>
      <c r="J227" s="472">
        <f>(S227/I227)*100</f>
        <v>7.8146052277014277</v>
      </c>
      <c r="K227" s="508">
        <v>0.7</v>
      </c>
      <c r="L227" s="555">
        <v>0.72499999999999998</v>
      </c>
      <c r="M227" s="473">
        <f>((L227/K227)-1)*100</f>
        <v>3.5714285714285809</v>
      </c>
      <c r="N227" s="713">
        <v>40242</v>
      </c>
      <c r="O227" s="521">
        <v>40246</v>
      </c>
      <c r="P227" s="714">
        <v>40259</v>
      </c>
      <c r="Q227" s="474" t="s">
        <v>424</v>
      </c>
      <c r="R227" s="450"/>
      <c r="S227" s="476">
        <f>L227*4</f>
        <v>2.9</v>
      </c>
      <c r="T227" s="472">
        <f>S227/X227*100</f>
        <v>97.315436241610726</v>
      </c>
      <c r="U227" s="498">
        <f>(I227/SQRT(22.5*X227*(I227/AA227))-1)*100</f>
        <v>-19.185909483860531</v>
      </c>
      <c r="V227" s="477">
        <f>I227/X227</f>
        <v>12.453020134228188</v>
      </c>
      <c r="W227" s="499">
        <v>12</v>
      </c>
      <c r="X227" s="471">
        <v>2.98</v>
      </c>
      <c r="Y227" s="478">
        <v>2.5099999999999998</v>
      </c>
      <c r="Z227" s="471">
        <v>3.22</v>
      </c>
      <c r="AA227" s="471">
        <v>1.18</v>
      </c>
      <c r="AB227" s="478">
        <v>2.63</v>
      </c>
      <c r="AC227" s="471">
        <v>2.73</v>
      </c>
      <c r="AD227" s="500">
        <f>(AC227/AB227-1)*100</f>
        <v>3.8022813688213031</v>
      </c>
      <c r="AE227" s="519">
        <f>(I227/AB227)/Y227</f>
        <v>5.6216199839425576</v>
      </c>
      <c r="AF227" s="501">
        <v>22290</v>
      </c>
      <c r="AG227" s="471">
        <v>35.1</v>
      </c>
      <c r="AH227" s="471">
        <v>46.87</v>
      </c>
      <c r="AI227" s="502">
        <f>((I227-AG227)/AG227)*100</f>
        <v>5.7264957264957204</v>
      </c>
      <c r="AJ227" s="503">
        <f>((I227-AH227)/AH227)*100</f>
        <v>-20.82355451248133</v>
      </c>
      <c r="AK227" s="504">
        <f>AN227/AO227</f>
        <v>2.0620025968223326</v>
      </c>
      <c r="AL227" s="505">
        <f>((AQ227/AR227)^(1/1)-1)*100</f>
        <v>3.5714285714285809</v>
      </c>
      <c r="AM227" s="717">
        <f>((AQ227/AT227)^(1/3)-1)*100</f>
        <v>123.4300331606732</v>
      </c>
      <c r="AN227" s="506">
        <f>((AQ227/AV227)^(1/5)-1)*100</f>
        <v>64.602850282989493</v>
      </c>
      <c r="AO227" s="500">
        <f>((AQ227/BA227)^(1/10)-1)*100</f>
        <v>31.330149817728792</v>
      </c>
      <c r="AP227" s="507"/>
      <c r="AQ227" s="508">
        <v>2.9</v>
      </c>
      <c r="AR227" s="610">
        <v>2.8</v>
      </c>
      <c r="AS227" s="509">
        <v>2.1675</v>
      </c>
      <c r="AT227" s="509">
        <v>0.26</v>
      </c>
      <c r="AU227" s="509">
        <v>0.25</v>
      </c>
      <c r="AV227" s="509">
        <v>0.24</v>
      </c>
      <c r="AW227" s="509">
        <v>0.23</v>
      </c>
      <c r="AX227" s="509">
        <v>0.22</v>
      </c>
      <c r="AY227" s="509">
        <v>0.21</v>
      </c>
      <c r="AZ227" s="509">
        <v>0.2</v>
      </c>
      <c r="BA227" s="509">
        <v>0.19</v>
      </c>
      <c r="BB227" s="510">
        <v>0.18</v>
      </c>
      <c r="BC227" s="511">
        <f t="shared" ref="BC227:BM228" si="66">((AQ227/AR227)-1)*100</f>
        <v>3.5714285714285809</v>
      </c>
      <c r="BD227" s="540">
        <f t="shared" si="66"/>
        <v>29.181084198385232</v>
      </c>
      <c r="BE227" s="540">
        <f t="shared" si="66"/>
        <v>733.65384615384619</v>
      </c>
      <c r="BF227" s="540">
        <f t="shared" si="66"/>
        <v>4.0000000000000036</v>
      </c>
      <c r="BG227" s="540">
        <f t="shared" si="66"/>
        <v>4.1666666666666741</v>
      </c>
      <c r="BH227" s="540">
        <f t="shared" si="66"/>
        <v>4.3478260869565188</v>
      </c>
      <c r="BI227" s="540">
        <f t="shared" si="66"/>
        <v>4.5454545454545414</v>
      </c>
      <c r="BJ227" s="540">
        <f t="shared" si="66"/>
        <v>4.7619047619047672</v>
      </c>
      <c r="BK227" s="540">
        <f t="shared" si="66"/>
        <v>4.9999999999999822</v>
      </c>
      <c r="BL227" s="540">
        <f t="shared" si="66"/>
        <v>5.2631578947368363</v>
      </c>
      <c r="BM227" s="513">
        <f t="shared" si="66"/>
        <v>5.555555555555558</v>
      </c>
      <c r="BN227" s="514">
        <f>AVERAGE(BC227:BM227)</f>
        <v>73.095174948630444</v>
      </c>
      <c r="BO227" s="514">
        <f>SQRT(AVERAGE((BC227-$BN227)^2,(BD227-$BN227)^2,(BE227-$BN227)^2,(BF227-$BN227)^2,(BG227-$BN227)^2,(BH227-$BN227)^2,(BI227-$BN227)^2,(BJ227-$BN227)^2,(BK227-$BN227)^2,(BL227-$BN227)^2,(BM227-$BN227)^2))</f>
        <v>209.00619233328109</v>
      </c>
    </row>
    <row r="228" spans="1:73" s="480" customFormat="1">
      <c r="A228" s="451" t="s">
        <v>799</v>
      </c>
      <c r="B228" s="943" t="s">
        <v>800</v>
      </c>
      <c r="C228" s="450" t="s">
        <v>4</v>
      </c>
      <c r="D228" s="707" t="s">
        <v>614</v>
      </c>
      <c r="E228" s="485">
        <v>27</v>
      </c>
      <c r="F228" s="468">
        <v>93</v>
      </c>
      <c r="G228" s="486" t="s">
        <v>796</v>
      </c>
      <c r="H228" s="487" t="s">
        <v>796</v>
      </c>
      <c r="I228" s="588">
        <v>29.26</v>
      </c>
      <c r="J228" s="520">
        <f>(S228/I228)*100</f>
        <v>5.8783321941216675</v>
      </c>
      <c r="K228" s="641">
        <v>0.42</v>
      </c>
      <c r="L228" s="641">
        <v>0.43</v>
      </c>
      <c r="M228" s="489">
        <f>((L228/K228)-1)*100</f>
        <v>2.3809523809523725</v>
      </c>
      <c r="N228" s="589">
        <v>40548</v>
      </c>
      <c r="O228" s="491">
        <v>40550</v>
      </c>
      <c r="P228" s="590">
        <v>40575</v>
      </c>
      <c r="Q228" s="490" t="s">
        <v>15</v>
      </c>
      <c r="R228" s="451"/>
      <c r="S228" s="493">
        <f>L228*4</f>
        <v>1.72</v>
      </c>
      <c r="T228" s="520">
        <f>S228/X228*100</f>
        <v>50</v>
      </c>
      <c r="U228" s="556">
        <f>(I228/SQRT(22.5*X228*(I228/AA228))-1)*100</f>
        <v>-23.699560250656791</v>
      </c>
      <c r="V228" s="494">
        <f>I228/X228</f>
        <v>8.5058139534883725</v>
      </c>
      <c r="W228" s="542">
        <v>12</v>
      </c>
      <c r="X228" s="488">
        <v>3.44</v>
      </c>
      <c r="Y228" s="495">
        <v>2.15</v>
      </c>
      <c r="Z228" s="488">
        <v>1.39</v>
      </c>
      <c r="AA228" s="488">
        <v>1.54</v>
      </c>
      <c r="AB228" s="495">
        <v>2.38</v>
      </c>
      <c r="AC228" s="488">
        <v>2.5499999999999998</v>
      </c>
      <c r="AD228" s="543">
        <f>(AC228/AB228-1)*100</f>
        <v>7.1428571428571397</v>
      </c>
      <c r="AE228" s="557">
        <f>(I228/AB228)/Y228</f>
        <v>5.7181942544459652</v>
      </c>
      <c r="AF228" s="544">
        <v>173280</v>
      </c>
      <c r="AG228" s="488">
        <v>25.79</v>
      </c>
      <c r="AH228" s="488">
        <v>31.94</v>
      </c>
      <c r="AI228" s="545">
        <f>((I228-AG228)/AG228)*100</f>
        <v>13.454827452500979</v>
      </c>
      <c r="AJ228" s="546">
        <f>((I228-AH228)/AH228)*100</f>
        <v>-8.3907326236693791</v>
      </c>
      <c r="AK228" s="558">
        <f>AN228/AO228</f>
        <v>1.0289667605031263</v>
      </c>
      <c r="AL228" s="547">
        <f>((AQ228/AR228)^(1/1)-1)*100</f>
        <v>2.4390243902439046</v>
      </c>
      <c r="AM228" s="548">
        <f>((AQ228/AT228)^(1/3)-1)*100</f>
        <v>5.7645954231698937</v>
      </c>
      <c r="AN228" s="548">
        <f>((AQ228/AV228)^(1/5)-1)*100</f>
        <v>5.4250739413029825</v>
      </c>
      <c r="AO228" s="543">
        <f>((AQ228/BA228)^(1/10)-1)*100</f>
        <v>5.2723510122429262</v>
      </c>
      <c r="AP228" s="549"/>
      <c r="AQ228" s="560">
        <v>1.68</v>
      </c>
      <c r="AR228" s="560">
        <v>1.64</v>
      </c>
      <c r="AS228" s="561">
        <v>1.6</v>
      </c>
      <c r="AT228" s="561">
        <v>1.42</v>
      </c>
      <c r="AU228" s="561">
        <v>1.33</v>
      </c>
      <c r="AV228" s="561">
        <v>1.29</v>
      </c>
      <c r="AW228" s="561">
        <v>1.25</v>
      </c>
      <c r="AX228" s="561">
        <v>1.1174999999999999</v>
      </c>
      <c r="AY228" s="561">
        <v>1.0625</v>
      </c>
      <c r="AZ228" s="561">
        <v>1.0225</v>
      </c>
      <c r="BA228" s="561">
        <v>1.0049999999999999</v>
      </c>
      <c r="BB228" s="572">
        <v>0.96499999999999997</v>
      </c>
      <c r="BC228" s="564">
        <f t="shared" si="66"/>
        <v>2.4390243902439046</v>
      </c>
      <c r="BD228" s="565">
        <f t="shared" si="66"/>
        <v>2.4999999999999911</v>
      </c>
      <c r="BE228" s="565">
        <f t="shared" si="66"/>
        <v>12.676056338028175</v>
      </c>
      <c r="BF228" s="565">
        <f t="shared" si="66"/>
        <v>6.7669172932330657</v>
      </c>
      <c r="BG228" s="565">
        <f t="shared" si="66"/>
        <v>3.1007751937984551</v>
      </c>
      <c r="BH228" s="565">
        <f t="shared" si="66"/>
        <v>3.2000000000000028</v>
      </c>
      <c r="BI228" s="565">
        <f t="shared" si="66"/>
        <v>11.856823266219241</v>
      </c>
      <c r="BJ228" s="565">
        <f t="shared" si="66"/>
        <v>5.1764705882352935</v>
      </c>
      <c r="BK228" s="565">
        <f t="shared" si="66"/>
        <v>3.9119804400977953</v>
      </c>
      <c r="BL228" s="565">
        <f t="shared" si="66"/>
        <v>1.7412935323383172</v>
      </c>
      <c r="BM228" s="566">
        <f t="shared" si="66"/>
        <v>4.1450777202072464</v>
      </c>
      <c r="BN228" s="567">
        <f>AVERAGE(BC228:BM228)</f>
        <v>5.2285835238546801</v>
      </c>
      <c r="BO228" s="567">
        <f>SQRT(AVERAGE((BC228-$BN228)^2,(BD228-$BN228)^2,(BE228-$BN228)^2,(BF228-$BN228)^2,(BG228-$BN228)^2,(BH228-$BN228)^2,(BI228-$BN228)^2,(BJ228-$BN228)^2,(BK228-$BN228)^2,(BL228-$BN228)^2,(BM228-$BN228)^2))</f>
        <v>3.5765110925324337</v>
      </c>
    </row>
    <row r="229" spans="1:73" s="480" customFormat="1">
      <c r="A229" s="522" t="s">
        <v>240</v>
      </c>
      <c r="B229" s="452" t="s">
        <v>241</v>
      </c>
      <c r="C229" s="450" t="s">
        <v>71</v>
      </c>
      <c r="D229" s="627" t="s">
        <v>620</v>
      </c>
      <c r="E229" s="523">
        <v>10</v>
      </c>
      <c r="F229" s="468">
        <v>239</v>
      </c>
      <c r="G229" s="524" t="s">
        <v>660</v>
      </c>
      <c r="H229" s="525" t="s">
        <v>660</v>
      </c>
      <c r="I229" s="709">
        <v>39.54</v>
      </c>
      <c r="J229" s="496">
        <v>4.7799696509863425</v>
      </c>
      <c r="K229" s="578">
        <v>0.45500000000000002</v>
      </c>
      <c r="L229" s="621">
        <v>0.47249999999999998</v>
      </c>
      <c r="M229" s="622">
        <v>3.846153846153832</v>
      </c>
      <c r="N229" s="530">
        <v>40661</v>
      </c>
      <c r="O229" s="529">
        <v>40665</v>
      </c>
      <c r="P229" s="530">
        <v>40700</v>
      </c>
      <c r="Q229" s="529" t="s">
        <v>772</v>
      </c>
      <c r="R229" s="452"/>
      <c r="S229" s="595">
        <v>1.89</v>
      </c>
      <c r="T229" s="496">
        <v>84</v>
      </c>
      <c r="U229" s="629">
        <v>26.535604709738749</v>
      </c>
      <c r="V229" s="496">
        <v>17.57333333333332</v>
      </c>
      <c r="W229" s="630">
        <v>12</v>
      </c>
      <c r="X229" s="631">
        <v>2.25</v>
      </c>
      <c r="Y229" s="526">
        <v>2.67</v>
      </c>
      <c r="Z229" s="526">
        <v>1.95</v>
      </c>
      <c r="AA229" s="526">
        <v>2.0499999999999998</v>
      </c>
      <c r="AB229" s="532">
        <v>2.52</v>
      </c>
      <c r="AC229" s="526">
        <v>2.7</v>
      </c>
      <c r="AD229" s="533">
        <v>7.1428571428571397</v>
      </c>
      <c r="AE229" s="535">
        <v>5.8765828428749778</v>
      </c>
      <c r="AF229" s="568">
        <v>33570</v>
      </c>
      <c r="AG229" s="526">
        <v>35.11</v>
      </c>
      <c r="AH229" s="526">
        <v>40.869999999999997</v>
      </c>
      <c r="AI229" s="569">
        <v>12.617487895186551</v>
      </c>
      <c r="AJ229" s="570">
        <v>-3.2542206997797845</v>
      </c>
      <c r="AK229" s="632">
        <v>1.3596631810913391</v>
      </c>
      <c r="AL229" s="534">
        <v>4.0404040404040442</v>
      </c>
      <c r="AM229" s="535">
        <v>4.1609331570813257</v>
      </c>
      <c r="AN229" s="535">
        <v>4.0918316397297261</v>
      </c>
      <c r="AO229" s="533">
        <v>3.0094450571540805</v>
      </c>
      <c r="AP229" s="633"/>
      <c r="AQ229" s="621">
        <v>1.8025</v>
      </c>
      <c r="AR229" s="578">
        <v>1.7324999999999999</v>
      </c>
      <c r="AS229" s="578">
        <v>1.6625000000000001</v>
      </c>
      <c r="AT229" s="578">
        <v>1.595</v>
      </c>
      <c r="AU229" s="578">
        <v>1.5349999999999999</v>
      </c>
      <c r="AV229" s="578">
        <v>1.4750000000000001</v>
      </c>
      <c r="AW229" s="578">
        <v>1.415</v>
      </c>
      <c r="AX229" s="578">
        <v>1.385</v>
      </c>
      <c r="AY229" s="578">
        <v>1.355</v>
      </c>
      <c r="AZ229" s="634">
        <v>1.34</v>
      </c>
      <c r="BA229" s="634">
        <v>1.34</v>
      </c>
      <c r="BB229" s="598">
        <v>1.34</v>
      </c>
      <c r="BC229" s="580">
        <v>4.0404040404040442</v>
      </c>
      <c r="BD229" s="581">
        <v>4.2105263157894646</v>
      </c>
      <c r="BE229" s="581">
        <v>4.2319749216300986</v>
      </c>
      <c r="BF229" s="581">
        <v>3.9087947882736178</v>
      </c>
      <c r="BG229" s="581">
        <v>4.0677966101694709</v>
      </c>
      <c r="BH229" s="581">
        <v>4.2402826855123772</v>
      </c>
      <c r="BI229" s="581">
        <v>2.1660649819494671</v>
      </c>
      <c r="BJ229" s="581">
        <v>2.2140221402213944</v>
      </c>
      <c r="BK229" s="581">
        <v>1.119402985074625</v>
      </c>
      <c r="BL229" s="581">
        <v>0</v>
      </c>
      <c r="BM229" s="582">
        <v>0</v>
      </c>
      <c r="BN229" s="581">
        <v>2.7453881335476868</v>
      </c>
      <c r="BO229" s="583">
        <v>1.6433538367097593</v>
      </c>
    </row>
    <row r="230" spans="1:73" s="480" customFormat="1">
      <c r="A230" s="484" t="s">
        <v>181</v>
      </c>
      <c r="B230" s="451" t="s">
        <v>182</v>
      </c>
      <c r="C230" s="450" t="s">
        <v>71</v>
      </c>
      <c r="D230" s="635" t="s">
        <v>216</v>
      </c>
      <c r="E230" s="485">
        <v>17</v>
      </c>
      <c r="F230" s="468">
        <v>152</v>
      </c>
      <c r="G230" s="486" t="s">
        <v>660</v>
      </c>
      <c r="H230" s="487" t="s">
        <v>660</v>
      </c>
      <c r="I230" s="488">
        <v>55.25</v>
      </c>
      <c r="J230" s="520">
        <v>3.9819004524886878</v>
      </c>
      <c r="K230" s="710">
        <v>0.5</v>
      </c>
      <c r="L230" s="541">
        <v>0.55000000000000004</v>
      </c>
      <c r="M230" s="711">
        <v>10.000000000000011</v>
      </c>
      <c r="N230" s="491">
        <v>40604</v>
      </c>
      <c r="O230" s="490">
        <v>40606</v>
      </c>
      <c r="P230" s="491">
        <v>40617</v>
      </c>
      <c r="Q230" s="490" t="s">
        <v>8</v>
      </c>
      <c r="R230" s="451"/>
      <c r="S230" s="636">
        <v>2.2000000000000002</v>
      </c>
      <c r="T230" s="520">
        <v>54.726368159203993</v>
      </c>
      <c r="U230" s="637">
        <v>-0.21720659557111799</v>
      </c>
      <c r="V230" s="520">
        <v>13.74378109452736</v>
      </c>
      <c r="W230" s="638">
        <v>12</v>
      </c>
      <c r="X230" s="588">
        <v>4.0199999999999996</v>
      </c>
      <c r="Y230" s="488">
        <v>2.4</v>
      </c>
      <c r="Z230" s="488">
        <v>1.6</v>
      </c>
      <c r="AA230" s="488">
        <v>1.63</v>
      </c>
      <c r="AB230" s="495">
        <v>4.49</v>
      </c>
      <c r="AC230" s="488">
        <v>4.74</v>
      </c>
      <c r="AD230" s="543">
        <v>5.5679287305122385</v>
      </c>
      <c r="AE230" s="548">
        <v>5.1271343726800298</v>
      </c>
      <c r="AF230" s="544">
        <v>23310</v>
      </c>
      <c r="AG230" s="488">
        <v>50</v>
      </c>
      <c r="AH230" s="488">
        <v>58.98</v>
      </c>
      <c r="AI230" s="545">
        <v>10.5</v>
      </c>
      <c r="AJ230" s="546">
        <v>-6.3241776873516384</v>
      </c>
      <c r="AK230" s="639">
        <v>1.1155175514750322</v>
      </c>
      <c r="AL230" s="547">
        <v>5.8201058201058347</v>
      </c>
      <c r="AM230" s="548">
        <v>6.838729749854223</v>
      </c>
      <c r="AN230" s="548">
        <v>7.0898549322000006</v>
      </c>
      <c r="AO230" s="543">
        <v>6.355664169358155</v>
      </c>
      <c r="AP230" s="640"/>
      <c r="AQ230" s="641">
        <v>2</v>
      </c>
      <c r="AR230" s="561">
        <v>1.89</v>
      </c>
      <c r="AS230" s="561">
        <v>1.78</v>
      </c>
      <c r="AT230" s="561">
        <v>1.64</v>
      </c>
      <c r="AU230" s="561">
        <v>1.5</v>
      </c>
      <c r="AV230" s="561">
        <v>1.42</v>
      </c>
      <c r="AW230" s="561">
        <v>1.3</v>
      </c>
      <c r="AX230" s="561">
        <v>1.2</v>
      </c>
      <c r="AY230" s="561">
        <v>1.1599999999999999</v>
      </c>
      <c r="AZ230" s="561">
        <v>1.1200000000000001</v>
      </c>
      <c r="BA230" s="561">
        <v>1.08</v>
      </c>
      <c r="BB230" s="572">
        <v>1.04</v>
      </c>
      <c r="BC230" s="564">
        <v>5.8201058201058347</v>
      </c>
      <c r="BD230" s="565">
        <v>6.1797752808988804</v>
      </c>
      <c r="BE230" s="565">
        <v>8.5365853658536661</v>
      </c>
      <c r="BF230" s="565">
        <v>9.3333333333333268</v>
      </c>
      <c r="BG230" s="565">
        <v>5.6338028169014223</v>
      </c>
      <c r="BH230" s="565">
        <v>9.2307692307692211</v>
      </c>
      <c r="BI230" s="565">
        <v>8.3333333333333499</v>
      </c>
      <c r="BJ230" s="565">
        <v>3.4482758620689724</v>
      </c>
      <c r="BK230" s="565">
        <v>3.5714285714285587</v>
      </c>
      <c r="BL230" s="565">
        <v>3.7037037037036984</v>
      </c>
      <c r="BM230" s="566">
        <v>3.8461538461538547</v>
      </c>
      <c r="BN230" s="565">
        <v>6.1488424695046175</v>
      </c>
      <c r="BO230" s="567">
        <v>2.2503345700216517</v>
      </c>
    </row>
    <row r="232" spans="1:73">
      <c r="A232" s="1140" t="s">
        <v>19</v>
      </c>
      <c r="B232" s="122"/>
      <c r="C232" s="122"/>
      <c r="E232" s="446">
        <f>AVERAGE(E175:E230)</f>
        <v>27.303571428571427</v>
      </c>
      <c r="F232" s="658">
        <f t="shared" ref="F232:BO232" si="67">AVERAGE(F175:F230)</f>
        <v>114.39285714285714</v>
      </c>
      <c r="G232" s="658"/>
      <c r="H232" s="658"/>
      <c r="I232" s="658">
        <f t="shared" si="67"/>
        <v>63.739107142857151</v>
      </c>
      <c r="J232" s="446">
        <f t="shared" si="67"/>
        <v>2.7120449252244052</v>
      </c>
      <c r="K232" s="658">
        <f t="shared" si="67"/>
        <v>0.4018491071428571</v>
      </c>
      <c r="L232" s="658">
        <f t="shared" si="67"/>
        <v>0.44851741071428569</v>
      </c>
      <c r="M232" s="658">
        <f t="shared" si="67"/>
        <v>10.11977002536435</v>
      </c>
      <c r="N232" s="658">
        <f t="shared" si="67"/>
        <v>40610</v>
      </c>
      <c r="O232" s="658">
        <f t="shared" si="67"/>
        <v>40612.5</v>
      </c>
      <c r="P232" s="658">
        <f t="shared" si="67"/>
        <v>40633.928571428572</v>
      </c>
      <c r="Q232" s="658"/>
      <c r="R232" s="658"/>
      <c r="S232" s="658">
        <f t="shared" si="67"/>
        <v>1.560563392857143</v>
      </c>
      <c r="T232" s="446">
        <f t="shared" si="67"/>
        <v>42.767976459673612</v>
      </c>
      <c r="U232" s="658">
        <f t="shared" si="67"/>
        <v>58.133610606184682</v>
      </c>
      <c r="V232" s="658">
        <f t="shared" si="67"/>
        <v>18.361016803608834</v>
      </c>
      <c r="W232" s="658">
        <f t="shared" si="67"/>
        <v>10</v>
      </c>
      <c r="X232" s="658">
        <f t="shared" si="67"/>
        <v>4.2390909090909084</v>
      </c>
      <c r="Y232" s="658">
        <f t="shared" si="67"/>
        <v>1.3921818181818189</v>
      </c>
      <c r="Z232" s="658">
        <f t="shared" si="67"/>
        <v>2.0905454545454547</v>
      </c>
      <c r="AA232" s="658">
        <f t="shared" si="67"/>
        <v>3.6418181818181825</v>
      </c>
      <c r="AB232" s="658">
        <f t="shared" si="67"/>
        <v>4.711999999999998</v>
      </c>
      <c r="AC232" s="658">
        <f t="shared" si="67"/>
        <v>5.2536363636363648</v>
      </c>
      <c r="AD232" s="446">
        <f t="shared" si="67"/>
        <v>12.54998348171455</v>
      </c>
      <c r="AE232" s="446">
        <f t="shared" si="67"/>
        <v>10.394381253777702</v>
      </c>
      <c r="AF232" s="446">
        <f t="shared" si="67"/>
        <v>67324.181818181823</v>
      </c>
      <c r="AG232" s="658">
        <f t="shared" si="67"/>
        <v>51.183035714285715</v>
      </c>
      <c r="AH232" s="658">
        <f t="shared" si="67"/>
        <v>70.719285714285704</v>
      </c>
      <c r="AI232" s="658">
        <f t="shared" si="67"/>
        <v>23.432570718113336</v>
      </c>
      <c r="AJ232" s="658">
        <f t="shared" si="67"/>
        <v>-10.396003882291293</v>
      </c>
      <c r="AK232" s="658">
        <f t="shared" si="67"/>
        <v>1.1972657999756835</v>
      </c>
      <c r="AL232" s="446">
        <f t="shared" si="67"/>
        <v>10.69387136519329</v>
      </c>
      <c r="AM232" s="446">
        <f t="shared" si="67"/>
        <v>15.183331970047972</v>
      </c>
      <c r="AN232" s="446">
        <f t="shared" si="67"/>
        <v>16.455982679677849</v>
      </c>
      <c r="AO232" s="446">
        <f t="shared" si="67"/>
        <v>14.160882981920983</v>
      </c>
      <c r="AP232" s="658" t="e">
        <f t="shared" si="67"/>
        <v>#DIV/0!</v>
      </c>
      <c r="AQ232" s="658">
        <f t="shared" si="67"/>
        <v>1.3975080357142862</v>
      </c>
      <c r="AR232" s="658">
        <f t="shared" si="67"/>
        <v>1.2806535714285712</v>
      </c>
      <c r="AS232" s="658">
        <f t="shared" si="67"/>
        <v>1.1615912500000001</v>
      </c>
      <c r="AT232" s="658">
        <f t="shared" si="67"/>
        <v>0.97554348857142847</v>
      </c>
      <c r="AU232" s="658">
        <f t="shared" si="67"/>
        <v>0.83593157428571441</v>
      </c>
      <c r="AV232" s="658">
        <f t="shared" si="67"/>
        <v>0.73260766571428582</v>
      </c>
      <c r="AW232" s="658">
        <f t="shared" si="67"/>
        <v>0.64329491357142843</v>
      </c>
      <c r="AX232" s="658">
        <f t="shared" si="67"/>
        <v>0.56878313071428566</v>
      </c>
      <c r="AY232" s="658">
        <f t="shared" si="67"/>
        <v>0.51609438250000006</v>
      </c>
      <c r="AZ232" s="658">
        <f t="shared" si="67"/>
        <v>0.47868610107142867</v>
      </c>
      <c r="BA232" s="658">
        <f t="shared" si="67"/>
        <v>0.46872949571428574</v>
      </c>
      <c r="BB232" s="658">
        <f t="shared" si="67"/>
        <v>0.42023294499999997</v>
      </c>
      <c r="BC232" s="658">
        <f t="shared" si="67"/>
        <v>10.69387136519329</v>
      </c>
      <c r="BD232" s="658">
        <f t="shared" si="67"/>
        <v>11.207331404584066</v>
      </c>
      <c r="BE232" s="658">
        <f t="shared" si="67"/>
        <v>31.098882682840177</v>
      </c>
      <c r="BF232" s="658">
        <f t="shared" si="67"/>
        <v>20.817821768420341</v>
      </c>
      <c r="BG232" s="658">
        <f t="shared" si="67"/>
        <v>16.934610779185938</v>
      </c>
      <c r="BH232" s="658">
        <f t="shared" si="67"/>
        <v>16.537455871024068</v>
      </c>
      <c r="BI232" s="658">
        <f t="shared" si="67"/>
        <v>16.049073294235114</v>
      </c>
      <c r="BJ232" s="658">
        <f t="shared" si="67"/>
        <v>14.159587765545497</v>
      </c>
      <c r="BK232" s="658">
        <f t="shared" si="67"/>
        <v>11.208002559074746</v>
      </c>
      <c r="BL232" s="658">
        <f t="shared" si="67"/>
        <v>9.1088546597179185</v>
      </c>
      <c r="BM232" s="658">
        <f t="shared" si="67"/>
        <v>18.347683777085027</v>
      </c>
      <c r="BN232" s="658">
        <f t="shared" si="67"/>
        <v>16.277821188160299</v>
      </c>
      <c r="BO232" s="658">
        <f t="shared" si="67"/>
        <v>14.229741208497737</v>
      </c>
      <c r="BP232" s="658"/>
      <c r="BQ232" s="658"/>
      <c r="BR232" s="658"/>
      <c r="BS232" s="658"/>
      <c r="BT232" s="658"/>
      <c r="BU232" s="658"/>
    </row>
    <row r="233" spans="1:73">
      <c r="A233" s="122"/>
      <c r="B233" s="122"/>
      <c r="C233" s="122"/>
      <c r="J233" s="446">
        <f>STDEVP(J7:J230)</f>
        <v>1.4167119785157061</v>
      </c>
      <c r="K233" s="658"/>
      <c r="L233" s="658"/>
      <c r="M233" s="658"/>
      <c r="N233" s="658"/>
      <c r="O233" s="658"/>
      <c r="P233" s="658"/>
      <c r="Q233" s="658"/>
      <c r="R233" s="658"/>
      <c r="S233" s="658"/>
      <c r="T233" s="658"/>
      <c r="U233" s="658"/>
      <c r="V233" s="658"/>
      <c r="W233" s="658"/>
      <c r="X233" s="658"/>
      <c r="Y233" s="658"/>
      <c r="Z233" s="658"/>
      <c r="AA233" s="658"/>
      <c r="AB233" s="658"/>
      <c r="AC233" s="658"/>
      <c r="AD233" s="446">
        <f>STDEVP(AD175:AD230)</f>
        <v>11.900668699038855</v>
      </c>
      <c r="AE233" s="446">
        <f t="shared" ref="AE233:AF233" si="68">STDEVP(AE175:AE230)</f>
        <v>3.8549957077704256</v>
      </c>
      <c r="AF233" s="446">
        <f t="shared" si="68"/>
        <v>69791.525317539534</v>
      </c>
      <c r="AG233" s="658"/>
      <c r="AH233" s="658"/>
      <c r="AI233" s="658"/>
      <c r="AJ233" s="658"/>
      <c r="AK233" s="658"/>
      <c r="AL233" s="446">
        <f>STDEVP(AL175:AL230)</f>
        <v>9.4294124671058395</v>
      </c>
      <c r="AM233" s="446">
        <f t="shared" ref="AM233:AO233" si="69">STDEVP(AM175:AM230)</f>
        <v>16.287618984629024</v>
      </c>
      <c r="AN233" s="446">
        <f t="shared" si="69"/>
        <v>10.56708987794938</v>
      </c>
      <c r="AO233" s="446">
        <f t="shared" si="69"/>
        <v>7.9541481085258763</v>
      </c>
      <c r="AP233" s="658"/>
      <c r="AQ233" s="658"/>
      <c r="AR233" s="658"/>
      <c r="AS233" s="658"/>
      <c r="AT233" s="658"/>
      <c r="AU233" s="658"/>
      <c r="AV233" s="658"/>
      <c r="AW233" s="658"/>
      <c r="AX233" s="658"/>
      <c r="AY233" s="658"/>
      <c r="AZ233" s="658"/>
      <c r="BA233" s="658"/>
      <c r="BB233" s="658"/>
      <c r="BC233" s="658"/>
      <c r="BD233" s="658"/>
      <c r="BE233" s="658"/>
      <c r="BF233" s="658"/>
      <c r="BG233" s="658"/>
      <c r="BH233" s="658"/>
      <c r="BI233" s="658"/>
      <c r="BJ233" s="658"/>
      <c r="BK233" s="658"/>
      <c r="BL233" s="658"/>
      <c r="BM233" s="658"/>
      <c r="BN233" s="658"/>
      <c r="BO233" s="658"/>
      <c r="BP233" s="658"/>
      <c r="BQ233" s="658"/>
      <c r="BR233" s="658"/>
      <c r="BS233" s="658"/>
      <c r="BT233" s="658"/>
      <c r="BU233" s="658"/>
    </row>
    <row r="234" spans="1:73">
      <c r="A234" s="122" t="s">
        <v>349</v>
      </c>
      <c r="B234" s="122">
        <v>247</v>
      </c>
      <c r="C234" s="122"/>
      <c r="K234" s="658"/>
      <c r="L234" s="658"/>
      <c r="M234" s="658"/>
      <c r="N234" s="658"/>
      <c r="O234" s="658"/>
      <c r="P234" s="658"/>
      <c r="Q234" s="658"/>
      <c r="R234" s="658"/>
      <c r="S234" s="658"/>
      <c r="T234" s="658"/>
      <c r="U234" s="658"/>
      <c r="V234" s="658"/>
      <c r="W234" s="658"/>
      <c r="X234" s="658"/>
      <c r="Y234" s="658"/>
      <c r="Z234" s="658"/>
      <c r="AA234" s="658"/>
      <c r="AB234" s="658"/>
      <c r="AC234" s="658"/>
      <c r="AD234" s="658"/>
      <c r="AE234" s="658"/>
      <c r="AF234" s="658"/>
      <c r="AG234" s="658"/>
      <c r="AH234" s="658"/>
      <c r="AI234" s="658"/>
      <c r="AJ234" s="658"/>
      <c r="AK234" s="658"/>
      <c r="AL234" s="658"/>
      <c r="AM234" s="658"/>
      <c r="AN234" s="658"/>
      <c r="AO234" s="658"/>
      <c r="AP234" s="658"/>
      <c r="AQ234" s="658"/>
      <c r="AR234" s="658"/>
      <c r="AS234" s="658"/>
      <c r="AT234" s="658"/>
      <c r="AU234" s="658"/>
      <c r="AV234" s="658"/>
      <c r="AW234" s="658"/>
      <c r="AX234" s="658"/>
      <c r="AY234" s="658"/>
      <c r="AZ234" s="658"/>
      <c r="BA234" s="658"/>
      <c r="BB234" s="658"/>
      <c r="BC234" s="658"/>
      <c r="BD234" s="658"/>
      <c r="BE234" s="658"/>
      <c r="BF234" s="658"/>
      <c r="BG234" s="658"/>
      <c r="BH234" s="658"/>
      <c r="BI234" s="658"/>
      <c r="BJ234" s="658"/>
      <c r="BK234" s="658"/>
      <c r="BL234" s="658"/>
      <c r="BM234" s="658"/>
      <c r="BN234" s="658"/>
      <c r="BO234" s="658"/>
      <c r="BP234" s="658"/>
      <c r="BQ234" s="658"/>
      <c r="BR234" s="658"/>
      <c r="BS234" s="658"/>
      <c r="BT234" s="658"/>
      <c r="BU234" s="658"/>
    </row>
    <row r="235" spans="1:73">
      <c r="A235" s="122" t="s">
        <v>149</v>
      </c>
      <c r="B235" s="122">
        <v>224</v>
      </c>
      <c r="C235" s="122"/>
    </row>
    <row r="236" spans="1:73">
      <c r="A236" s="122"/>
      <c r="B236" s="122"/>
      <c r="C236" s="122"/>
      <c r="L236" t="s">
        <v>24</v>
      </c>
      <c r="M236">
        <v>25.5</v>
      </c>
    </row>
    <row r="237" spans="1:73">
      <c r="A237" s="919" t="s">
        <v>147</v>
      </c>
      <c r="B237" s="122"/>
      <c r="C237" s="122"/>
    </row>
    <row r="238" spans="1:73" ht="24">
      <c r="A238" s="122"/>
      <c r="B238" s="919" t="s">
        <v>153</v>
      </c>
      <c r="C238" s="919" t="s">
        <v>154</v>
      </c>
      <c r="D238" s="924" t="s">
        <v>155</v>
      </c>
      <c r="E238" s="1135" t="s">
        <v>156</v>
      </c>
      <c r="F238" s="1136"/>
      <c r="G238" s="1136"/>
      <c r="H238" s="918"/>
      <c r="I238" s="925" t="s">
        <v>157</v>
      </c>
      <c r="J238" s="918"/>
      <c r="K238" s="1135" t="s">
        <v>159</v>
      </c>
      <c r="L238" s="1138"/>
      <c r="M238" s="918" t="s">
        <v>158</v>
      </c>
      <c r="N238" s="463"/>
      <c r="O238" s="924" t="s">
        <v>160</v>
      </c>
      <c r="P238" s="924" t="s">
        <v>161</v>
      </c>
      <c r="T238" s="463" t="s">
        <v>57</v>
      </c>
    </row>
    <row r="239" spans="1:73">
      <c r="A239" s="920" t="s">
        <v>152</v>
      </c>
      <c r="B239" s="122">
        <f>COUNTA(C175:C179)</f>
        <v>5</v>
      </c>
      <c r="C239" s="921">
        <f>B239/$B$250</f>
        <v>8.9285714285714288E-2</v>
      </c>
      <c r="D239" s="465">
        <f>AVERAGE($AF175:$AF179)</f>
        <v>40686</v>
      </c>
      <c r="E239" s="1137">
        <f t="shared" ref="E239:E248" si="70">B239*D239</f>
        <v>203430</v>
      </c>
      <c r="F239" s="1137"/>
      <c r="G239" s="1137"/>
      <c r="I239" s="946">
        <f t="shared" ref="I239:I250" si="71">E239/$E$250</f>
        <v>5.4606619874925259E-2</v>
      </c>
      <c r="J239" s="658"/>
      <c r="K239" s="947">
        <f t="shared" ref="K239:K248" si="72">(C239+I239)/2</f>
        <v>7.194616708031977E-2</v>
      </c>
      <c r="L239" s="658"/>
      <c r="M239" s="658">
        <f>ROUND($M$236*K239+0.5,0)</f>
        <v>2</v>
      </c>
      <c r="N239" s="658"/>
      <c r="O239" s="930">
        <f>M239/$M$250</f>
        <v>6.6666666666666666E-2</v>
      </c>
      <c r="P239" s="948">
        <v>0.107</v>
      </c>
      <c r="T239" s="480"/>
      <c r="U239" t="s">
        <v>54</v>
      </c>
    </row>
    <row r="240" spans="1:73">
      <c r="A240" s="920" t="s">
        <v>72</v>
      </c>
      <c r="B240" s="122">
        <f>COUNTA(C180:C191)</f>
        <v>12</v>
      </c>
      <c r="C240" s="950">
        <f t="shared" ref="C240:C250" si="73">B240/$B$250</f>
        <v>0.21428571428571427</v>
      </c>
      <c r="D240" s="465">
        <f>AVERAGE($AF180:$AF191)</f>
        <v>82355.833333333328</v>
      </c>
      <c r="E240" s="1137">
        <f t="shared" si="70"/>
        <v>988270</v>
      </c>
      <c r="F240" s="1137"/>
      <c r="G240" s="1137"/>
      <c r="I240" s="949">
        <f t="shared" si="71"/>
        <v>0.26528085446488908</v>
      </c>
      <c r="J240" s="658"/>
      <c r="K240" s="947">
        <f t="shared" si="72"/>
        <v>0.23978328437530166</v>
      </c>
      <c r="L240" s="658"/>
      <c r="M240" s="658">
        <f t="shared" ref="M240:M248" si="74">ROUND($M$236*K240+0.5,0)</f>
        <v>7</v>
      </c>
      <c r="N240" s="658"/>
      <c r="O240" s="931">
        <f t="shared" ref="O240:O248" si="75">M240/$M$250</f>
        <v>0.23333333333333334</v>
      </c>
      <c r="P240" s="948">
        <v>0.1135</v>
      </c>
      <c r="T240" s="940"/>
      <c r="U240" t="s">
        <v>55</v>
      </c>
    </row>
    <row r="241" spans="1:21">
      <c r="A241" s="920" t="s">
        <v>105</v>
      </c>
      <c r="B241" s="122">
        <f>COUNTA(C192:C198)</f>
        <v>7</v>
      </c>
      <c r="C241" s="921">
        <f t="shared" si="73"/>
        <v>0.125</v>
      </c>
      <c r="D241" s="465">
        <f>AVERAGE($AF192:$AF198)</f>
        <v>119752.85714285714</v>
      </c>
      <c r="E241" s="1137">
        <f t="shared" si="70"/>
        <v>838270</v>
      </c>
      <c r="F241" s="1137"/>
      <c r="G241" s="1137"/>
      <c r="I241" s="949">
        <f t="shared" si="71"/>
        <v>0.22501642453204343</v>
      </c>
      <c r="J241" s="658"/>
      <c r="K241" s="947">
        <f t="shared" si="72"/>
        <v>0.1750082122660217</v>
      </c>
      <c r="L241" s="658"/>
      <c r="M241" s="658">
        <f t="shared" si="74"/>
        <v>5</v>
      </c>
      <c r="N241" s="658"/>
      <c r="O241" s="930">
        <f t="shared" si="75"/>
        <v>0.16666666666666666</v>
      </c>
      <c r="P241" s="948">
        <v>0.124</v>
      </c>
      <c r="T241" s="941"/>
      <c r="U241" t="s">
        <v>56</v>
      </c>
    </row>
    <row r="242" spans="1:21">
      <c r="A242" s="920" t="s">
        <v>102</v>
      </c>
      <c r="B242" s="122">
        <f>COUNTA(C199:C203)</f>
        <v>5</v>
      </c>
      <c r="C242" s="944">
        <f t="shared" si="73"/>
        <v>8.9285714285714288E-2</v>
      </c>
      <c r="D242" s="945">
        <f>AVERAGE($AF199:$AF203)</f>
        <v>22542.5</v>
      </c>
      <c r="E242" s="1137">
        <f t="shared" si="70"/>
        <v>112712.5</v>
      </c>
      <c r="F242" s="1137"/>
      <c r="G242" s="1137"/>
      <c r="I242" s="949">
        <f t="shared" si="71"/>
        <v>3.0255363725372429E-2</v>
      </c>
      <c r="J242" s="658"/>
      <c r="K242" s="947">
        <f t="shared" si="72"/>
        <v>5.9770539005543355E-2</v>
      </c>
      <c r="L242" s="658"/>
      <c r="M242" s="658">
        <f t="shared" si="74"/>
        <v>2</v>
      </c>
      <c r="N242" s="658"/>
      <c r="O242" s="931">
        <f t="shared" si="75"/>
        <v>6.6666666666666666E-2</v>
      </c>
      <c r="P242" s="948">
        <v>0.1424</v>
      </c>
    </row>
    <row r="243" spans="1:21">
      <c r="A243" s="920" t="s">
        <v>104</v>
      </c>
      <c r="B243" s="122">
        <f>COUNTA(C204:C211)</f>
        <v>8</v>
      </c>
      <c r="C243" s="944">
        <f t="shared" si="73"/>
        <v>0.14285714285714285</v>
      </c>
      <c r="D243" s="945">
        <f>AVERAGE($AF204:$AF211)</f>
        <v>73287.5</v>
      </c>
      <c r="E243" s="1137">
        <f t="shared" si="70"/>
        <v>586300</v>
      </c>
      <c r="F243" s="1137"/>
      <c r="G243" s="1137"/>
      <c r="I243" s="946">
        <f t="shared" si="71"/>
        <v>0.15738023513084934</v>
      </c>
      <c r="J243" s="658"/>
      <c r="K243" s="947">
        <f t="shared" si="72"/>
        <v>0.15011868899399611</v>
      </c>
      <c r="L243" s="658"/>
      <c r="M243" s="658">
        <f t="shared" si="74"/>
        <v>4</v>
      </c>
      <c r="N243" s="658"/>
      <c r="O243" s="930">
        <f t="shared" si="75"/>
        <v>0.13333333333333333</v>
      </c>
      <c r="P243" s="948">
        <v>0.11840000000000001</v>
      </c>
    </row>
    <row r="244" spans="1:21">
      <c r="A244" s="920" t="s">
        <v>151</v>
      </c>
      <c r="B244" s="122">
        <f>COUNTA(C212:C220)</f>
        <v>9</v>
      </c>
      <c r="C244" s="950">
        <f t="shared" si="73"/>
        <v>0.16071428571428573</v>
      </c>
      <c r="D244" s="945">
        <f>AVERAGE($AF212:$AF220)</f>
        <v>41852.222222222219</v>
      </c>
      <c r="E244" s="1137">
        <f t="shared" si="70"/>
        <v>376670</v>
      </c>
      <c r="F244" s="1137"/>
      <c r="G244" s="1137"/>
      <c r="I244" s="946">
        <f t="shared" si="71"/>
        <v>0.10110935215203312</v>
      </c>
      <c r="J244" s="658"/>
      <c r="K244" s="947">
        <f t="shared" si="72"/>
        <v>0.13091181893315942</v>
      </c>
      <c r="L244" s="658"/>
      <c r="M244" s="658">
        <f t="shared" si="74"/>
        <v>4</v>
      </c>
      <c r="N244" s="658"/>
      <c r="O244" s="930">
        <f t="shared" si="75"/>
        <v>0.13333333333333333</v>
      </c>
      <c r="P244" s="948">
        <v>0.1052</v>
      </c>
    </row>
    <row r="245" spans="1:21">
      <c r="A245" s="920" t="s">
        <v>3</v>
      </c>
      <c r="B245" s="122">
        <f>COUNTA(C221:C223)</f>
        <v>3</v>
      </c>
      <c r="C245" s="921">
        <f t="shared" si="73"/>
        <v>5.3571428571428568E-2</v>
      </c>
      <c r="D245" s="465">
        <f>AVERAGE($AF221:$AF223)</f>
        <v>92560</v>
      </c>
      <c r="E245" s="1137">
        <f t="shared" si="70"/>
        <v>277680</v>
      </c>
      <c r="F245" s="1137"/>
      <c r="G245" s="1137"/>
      <c r="I245" s="946">
        <f t="shared" si="71"/>
        <v>7.4537512691683849E-2</v>
      </c>
      <c r="J245" s="658"/>
      <c r="K245" s="947">
        <f t="shared" si="72"/>
        <v>6.4054470631556212E-2</v>
      </c>
      <c r="L245" s="658"/>
      <c r="M245" s="658">
        <f t="shared" si="74"/>
        <v>2</v>
      </c>
      <c r="N245" s="658"/>
      <c r="O245" s="931">
        <f t="shared" si="75"/>
        <v>6.6666666666666666E-2</v>
      </c>
      <c r="P245" s="948">
        <v>0.1865</v>
      </c>
    </row>
    <row r="246" spans="1:21">
      <c r="A246" s="920" t="s">
        <v>100</v>
      </c>
      <c r="B246" s="122">
        <f>COUNTA(C224:C226)</f>
        <v>3</v>
      </c>
      <c r="C246" s="921">
        <f t="shared" si="73"/>
        <v>5.3571428571428568E-2</v>
      </c>
      <c r="D246" s="465">
        <f>AVERAGE($AF224:$AF226)</f>
        <v>29863.333333333332</v>
      </c>
      <c r="E246" s="1137">
        <f t="shared" si="70"/>
        <v>89590</v>
      </c>
      <c r="F246" s="1137"/>
      <c r="G246" s="1137"/>
      <c r="I246" s="946">
        <f t="shared" si="71"/>
        <v>2.4048601851224274E-2</v>
      </c>
      <c r="J246" s="658"/>
      <c r="K246" s="947">
        <f t="shared" si="72"/>
        <v>3.8810015211326418E-2</v>
      </c>
      <c r="L246" s="658"/>
      <c r="M246" s="658">
        <f t="shared" si="74"/>
        <v>1</v>
      </c>
      <c r="N246" s="658"/>
      <c r="O246" s="930">
        <f t="shared" si="75"/>
        <v>3.3333333333333333E-2</v>
      </c>
      <c r="P246" s="948">
        <v>3.56E-2</v>
      </c>
    </row>
    <row r="247" spans="1:21">
      <c r="A247" s="920" t="s">
        <v>4</v>
      </c>
      <c r="B247" s="122">
        <f>COUNTA(C227:C228)</f>
        <v>2</v>
      </c>
      <c r="C247" s="921">
        <f t="shared" si="73"/>
        <v>3.5714285714285712E-2</v>
      </c>
      <c r="D247" s="465">
        <f>AVERAGE($AF227:$AF228)</f>
        <v>97785</v>
      </c>
      <c r="E247" s="1137">
        <f t="shared" si="70"/>
        <v>195570</v>
      </c>
      <c r="F247" s="1137"/>
      <c r="G247" s="1137"/>
      <c r="I247" s="946">
        <f t="shared" si="71"/>
        <v>5.2496763746444144E-2</v>
      </c>
      <c r="J247" s="658"/>
      <c r="K247" s="947">
        <f t="shared" si="72"/>
        <v>4.4105524730364928E-2</v>
      </c>
      <c r="L247" s="658"/>
      <c r="M247" s="658">
        <f t="shared" si="74"/>
        <v>2</v>
      </c>
      <c r="N247" s="658"/>
      <c r="O247" s="930">
        <f t="shared" si="75"/>
        <v>6.6666666666666666E-2</v>
      </c>
      <c r="P247" s="948">
        <v>3.0800000000000001E-2</v>
      </c>
    </row>
    <row r="248" spans="1:21">
      <c r="A248" s="920" t="s">
        <v>71</v>
      </c>
      <c r="B248" s="122">
        <f>COUNTA(C229:C230)</f>
        <v>2</v>
      </c>
      <c r="C248" s="921">
        <f t="shared" si="73"/>
        <v>3.5714285714285712E-2</v>
      </c>
      <c r="D248" s="465">
        <f>AVERAGE($AF229:$AF230)</f>
        <v>28440</v>
      </c>
      <c r="E248" s="1137">
        <f t="shared" si="70"/>
        <v>56880</v>
      </c>
      <c r="F248" s="1137"/>
      <c r="G248" s="1137"/>
      <c r="I248" s="946">
        <f t="shared" si="71"/>
        <v>1.5268271830535068E-2</v>
      </c>
      <c r="J248" s="658"/>
      <c r="K248" s="947">
        <f t="shared" si="72"/>
        <v>2.5491278772410392E-2</v>
      </c>
      <c r="L248" s="658"/>
      <c r="M248" s="658">
        <f t="shared" si="74"/>
        <v>1</v>
      </c>
      <c r="N248" s="658"/>
      <c r="O248" s="930">
        <f t="shared" si="75"/>
        <v>3.3333333333333333E-2</v>
      </c>
      <c r="P248" s="948">
        <v>3.6700000000000003E-2</v>
      </c>
    </row>
    <row r="249" spans="1:21">
      <c r="A249" s="920"/>
      <c r="B249" s="122"/>
      <c r="C249" s="921"/>
      <c r="I249" s="464">
        <f t="shared" si="71"/>
        <v>0</v>
      </c>
      <c r="K249" s="908"/>
    </row>
    <row r="250" spans="1:21">
      <c r="A250" s="920" t="s">
        <v>258</v>
      </c>
      <c r="B250" s="122">
        <f>SUM(B239:B248)</f>
        <v>56</v>
      </c>
      <c r="C250" s="921">
        <f t="shared" si="73"/>
        <v>1</v>
      </c>
      <c r="E250" s="1134">
        <f>SUM(E239:G248)</f>
        <v>3725372.5</v>
      </c>
      <c r="F250" s="1134"/>
      <c r="G250" s="1134"/>
      <c r="I250" s="464">
        <f t="shared" si="71"/>
        <v>1</v>
      </c>
      <c r="K250" s="908">
        <f>SUM(K239:K248)</f>
        <v>1</v>
      </c>
      <c r="M250">
        <f>SUM(M239:M248)</f>
        <v>30</v>
      </c>
      <c r="O250" s="927">
        <f>SUM(O239:O248)</f>
        <v>0.99999999999999989</v>
      </c>
      <c r="P250" s="927">
        <f>SUM(P239:P248)</f>
        <v>1.0001</v>
      </c>
    </row>
    <row r="251" spans="1:21">
      <c r="A251" s="122"/>
      <c r="B251" s="122"/>
      <c r="C251" s="122"/>
    </row>
    <row r="252" spans="1:21">
      <c r="A252" s="122"/>
      <c r="B252" s="122"/>
      <c r="C252" s="122"/>
    </row>
    <row r="253" spans="1:21">
      <c r="A253" s="122"/>
      <c r="B253" s="122"/>
      <c r="C253" s="122"/>
    </row>
    <row r="254" spans="1:21">
      <c r="A254" s="122" t="s">
        <v>162</v>
      </c>
      <c r="B254" s="122"/>
      <c r="C254" s="122"/>
    </row>
    <row r="255" spans="1:21">
      <c r="A255" s="122" t="s">
        <v>163</v>
      </c>
      <c r="B255" s="122"/>
      <c r="C255" s="122"/>
    </row>
    <row r="256" spans="1:21">
      <c r="A256" s="122" t="s">
        <v>53</v>
      </c>
      <c r="B256" s="122"/>
      <c r="C256" s="122"/>
    </row>
    <row r="257" spans="1:67">
      <c r="A257" s="122"/>
      <c r="B257" s="122"/>
      <c r="C257" s="122"/>
    </row>
    <row r="258" spans="1:67">
      <c r="A258" s="122"/>
      <c r="B258" s="122"/>
      <c r="C258" s="122"/>
    </row>
    <row r="259" spans="1:67">
      <c r="A259" s="122"/>
      <c r="B259" s="122"/>
      <c r="C259" s="122"/>
    </row>
    <row r="260" spans="1:67" s="446" customFormat="1" ht="15">
      <c r="A260" s="1141" t="s">
        <v>851</v>
      </c>
      <c r="B260" s="1142"/>
      <c r="C260" s="1142"/>
    </row>
    <row r="261" spans="1:67">
      <c r="A261" s="1111"/>
      <c r="B261" s="122"/>
      <c r="C261" s="122"/>
    </row>
    <row r="262" spans="1:67" s="480" customFormat="1">
      <c r="A262" s="466" t="s">
        <v>688</v>
      </c>
      <c r="B262" s="642" t="s">
        <v>689</v>
      </c>
      <c r="C262" s="450" t="s">
        <v>852</v>
      </c>
      <c r="D262" s="584" t="s">
        <v>108</v>
      </c>
      <c r="E262" s="467">
        <v>49</v>
      </c>
      <c r="F262" s="468">
        <v>14</v>
      </c>
      <c r="G262" s="469" t="s">
        <v>660</v>
      </c>
      <c r="H262" s="470" t="s">
        <v>796</v>
      </c>
      <c r="I262" s="471">
        <v>21.58</v>
      </c>
      <c r="J262" s="496">
        <f>(S262/I262)*100</f>
        <v>2.5949953660797038</v>
      </c>
      <c r="K262" s="510">
        <v>0.11</v>
      </c>
      <c r="L262" s="510">
        <v>0.14000000000000001</v>
      </c>
      <c r="M262" s="473">
        <f>((L262/K262)-1)*100</f>
        <v>27.272727272727295</v>
      </c>
      <c r="N262" s="474">
        <v>40742</v>
      </c>
      <c r="O262" s="475">
        <v>40744</v>
      </c>
      <c r="P262" s="474">
        <v>40758</v>
      </c>
      <c r="Q262" s="482" t="s">
        <v>694</v>
      </c>
      <c r="R262" s="450"/>
      <c r="S262" s="476">
        <f>L262*4</f>
        <v>0.56000000000000005</v>
      </c>
      <c r="T262" s="496">
        <f>S262/X262*100</f>
        <v>39.436619718309863</v>
      </c>
      <c r="U262" s="574">
        <f>(I262/SQRT(22.5*X262*(I262/AA262))-1)*100</f>
        <v>5.2476028371829297</v>
      </c>
      <c r="V262" s="477">
        <f>I262/X262</f>
        <v>15.197183098591548</v>
      </c>
      <c r="W262" s="499">
        <v>1</v>
      </c>
      <c r="X262" s="471">
        <v>1.42</v>
      </c>
      <c r="Y262" s="478">
        <v>0.92</v>
      </c>
      <c r="Z262" s="479">
        <v>0.57999999999999996</v>
      </c>
      <c r="AA262" s="471">
        <v>1.64</v>
      </c>
      <c r="AB262" s="478">
        <v>1.63</v>
      </c>
      <c r="AC262" s="479">
        <v>1.9</v>
      </c>
      <c r="AD262" s="500">
        <f>(AC262/AB262-1)*100</f>
        <v>16.564417177914102</v>
      </c>
      <c r="AE262" s="575">
        <f>(I262/AB262)/Y262</f>
        <v>14.390504134435847</v>
      </c>
      <c r="AF262" s="501">
        <v>28100</v>
      </c>
      <c r="AG262" s="479">
        <v>19.350000000000001</v>
      </c>
      <c r="AH262" s="479">
        <v>27.45</v>
      </c>
      <c r="AI262" s="502">
        <f>((I262-AG262)/AG262)*100</f>
        <v>11.524547803617555</v>
      </c>
      <c r="AJ262" s="503">
        <f>((I262-AH262)/AH262)*100</f>
        <v>-21.38433515482696</v>
      </c>
      <c r="AK262" s="576">
        <f>AN262/AO262</f>
        <v>1.158272071798772</v>
      </c>
      <c r="AL262" s="534">
        <f>((AQ262/AR262)^(1/1)-1)*100</f>
        <v>14.285714285714302</v>
      </c>
      <c r="AM262" s="535">
        <f>((AQ262/AT262)^(1/3)-1)*100</f>
        <v>15.441567326431937</v>
      </c>
      <c r="AN262" s="535">
        <f>((AQ262/AV262)^(1/5)-1)*100</f>
        <v>31.95079107728942</v>
      </c>
      <c r="AO262" s="533">
        <f>((AQ262/BA262)^(1/10)-1)*100</f>
        <v>27.584875656779428</v>
      </c>
      <c r="AP262" s="507"/>
      <c r="AQ262" s="577">
        <v>0.4</v>
      </c>
      <c r="AR262" s="577">
        <v>0.35</v>
      </c>
      <c r="AS262" s="578">
        <v>0.33</v>
      </c>
      <c r="AT262" s="578">
        <v>0.26</v>
      </c>
      <c r="AU262" s="578">
        <v>0.16</v>
      </c>
      <c r="AV262" s="578">
        <v>0.1</v>
      </c>
      <c r="AW262" s="578">
        <v>7.0000000000000007E-2</v>
      </c>
      <c r="AX262" s="578">
        <v>5.2499999999999998E-2</v>
      </c>
      <c r="AY262" s="578">
        <v>0.04</v>
      </c>
      <c r="AZ262" s="578">
        <v>3.7499999999999999E-2</v>
      </c>
      <c r="BA262" s="578">
        <v>3.5000000000000003E-2</v>
      </c>
      <c r="BB262" s="579">
        <v>0.03</v>
      </c>
      <c r="BC262" s="580">
        <f t="shared" ref="BC262:BM267" si="76">((AQ262/AR262)-1)*100</f>
        <v>14.285714285714302</v>
      </c>
      <c r="BD262" s="581">
        <f t="shared" si="76"/>
        <v>6.0606060606060552</v>
      </c>
      <c r="BE262" s="581">
        <f t="shared" si="76"/>
        <v>26.923076923076916</v>
      </c>
      <c r="BF262" s="581">
        <f t="shared" si="76"/>
        <v>62.5</v>
      </c>
      <c r="BG262" s="581">
        <f t="shared" si="76"/>
        <v>59.999999999999986</v>
      </c>
      <c r="BH262" s="581">
        <f t="shared" si="76"/>
        <v>42.857142857142861</v>
      </c>
      <c r="BI262" s="581">
        <f t="shared" si="76"/>
        <v>33.33333333333335</v>
      </c>
      <c r="BJ262" s="581">
        <f t="shared" si="76"/>
        <v>31.25</v>
      </c>
      <c r="BK262" s="581">
        <f t="shared" si="76"/>
        <v>6.6666666666666652</v>
      </c>
      <c r="BL262" s="581">
        <f t="shared" si="76"/>
        <v>7.1428571428571397</v>
      </c>
      <c r="BM262" s="582">
        <f t="shared" si="76"/>
        <v>16.666666666666675</v>
      </c>
      <c r="BN262" s="583">
        <f>AVERAGE(BC262:BM262)</f>
        <v>27.971460357824</v>
      </c>
      <c r="BO262" s="583">
        <f>SQRT(AVERAGE((BC262-$BN262)^2,(BD262-$BN262)^2,(BE262-$BN262)^2,(BF262-$BN262)^2,(BG262-$BN262)^2,(BH262-$BN262)^2,(BI262-$BN262)^2,(BJ262-$BN262)^2,(BK262-$BN262)^2,(BL262-$BN262)^2,(BM262-$BN262)^2))</f>
        <v>19.454228436868448</v>
      </c>
    </row>
    <row r="263" spans="1:67" s="480" customFormat="1">
      <c r="A263" s="466" t="s">
        <v>411</v>
      </c>
      <c r="B263" s="642" t="s">
        <v>412</v>
      </c>
      <c r="C263" s="450" t="s">
        <v>852</v>
      </c>
      <c r="D263" s="450" t="s">
        <v>224</v>
      </c>
      <c r="E263" s="467">
        <v>34</v>
      </c>
      <c r="F263" s="468">
        <v>72</v>
      </c>
      <c r="G263" s="469" t="s">
        <v>660</v>
      </c>
      <c r="H263" s="470" t="s">
        <v>796</v>
      </c>
      <c r="I263" s="479">
        <v>86.48</v>
      </c>
      <c r="J263" s="472">
        <f>(S263/I263)*100</f>
        <v>2.8214616096207212</v>
      </c>
      <c r="K263" s="510">
        <v>0.55000000000000004</v>
      </c>
      <c r="L263" s="510">
        <v>0.61</v>
      </c>
      <c r="M263" s="473">
        <f>((L263/K263)-1)*100</f>
        <v>10.909090909090891</v>
      </c>
      <c r="N263" s="481">
        <v>40511</v>
      </c>
      <c r="O263" s="475">
        <v>40513</v>
      </c>
      <c r="P263" s="474">
        <v>40527</v>
      </c>
      <c r="Q263" s="475" t="s">
        <v>8</v>
      </c>
      <c r="R263" s="617"/>
      <c r="S263" s="476">
        <f>L263*4</f>
        <v>2.44</v>
      </c>
      <c r="T263" s="472">
        <f>S263/X263*100</f>
        <v>49.392712550607278</v>
      </c>
      <c r="U263" s="498">
        <f>(I263/SQRT(22.5*X263*(I263/AA263))-1)*100</f>
        <v>120.16441735726828</v>
      </c>
      <c r="V263" s="477">
        <f>I263/X263</f>
        <v>17.506072874493928</v>
      </c>
      <c r="W263" s="499">
        <v>12</v>
      </c>
      <c r="X263" s="471">
        <v>4.9400000000000004</v>
      </c>
      <c r="Y263" s="478">
        <v>1.62</v>
      </c>
      <c r="Z263" s="479">
        <v>3.53</v>
      </c>
      <c r="AA263" s="471">
        <v>6.23</v>
      </c>
      <c r="AB263" s="478">
        <v>5.21</v>
      </c>
      <c r="AC263" s="479">
        <v>5.72</v>
      </c>
      <c r="AD263" s="500">
        <f>(AC263/AB263-1)*100</f>
        <v>9.7888675623800445</v>
      </c>
      <c r="AE263" s="500">
        <f>(I263/AB263)/Y263</f>
        <v>10.246202696618564</v>
      </c>
      <c r="AF263" s="501">
        <v>89730</v>
      </c>
      <c r="AG263" s="479">
        <v>68.59</v>
      </c>
      <c r="AH263" s="479">
        <v>89.57</v>
      </c>
      <c r="AI263" s="502">
        <f>((I263-AG263)/AG263)*100</f>
        <v>26.082519317684792</v>
      </c>
      <c r="AJ263" s="503">
        <f>((I263-AH263)/AH263)*100</f>
        <v>-3.4498157865356585</v>
      </c>
      <c r="AK263" s="504">
        <f>AN263/AO263</f>
        <v>1.0379329973184708</v>
      </c>
      <c r="AL263" s="505">
        <f>((AQ263/AR263)^(1/1)-1)*100</f>
        <v>10.243902439024399</v>
      </c>
      <c r="AM263" s="559">
        <f>((AQ263/AT263)^(1/3)-1)*100</f>
        <v>14.640760928603601</v>
      </c>
      <c r="AN263" s="559">
        <f>((AQ263/AV263)^(1/5)-1)*100</f>
        <v>27.528346064660013</v>
      </c>
      <c r="AO263" s="500">
        <f>((AQ263/BA263)^(1/10)-1)*100</f>
        <v>26.522276616872453</v>
      </c>
      <c r="AP263" s="507"/>
      <c r="AQ263" s="508">
        <v>2.2599999999999998</v>
      </c>
      <c r="AR263" s="508">
        <v>2.0499999999999998</v>
      </c>
      <c r="AS263" s="518">
        <v>1.625</v>
      </c>
      <c r="AT263" s="518">
        <v>1.5</v>
      </c>
      <c r="AU263" s="518">
        <v>1</v>
      </c>
      <c r="AV263" s="518">
        <v>0.67</v>
      </c>
      <c r="AW263" s="518">
        <v>0.55000000000000004</v>
      </c>
      <c r="AX263" s="518">
        <v>0.4</v>
      </c>
      <c r="AY263" s="518">
        <v>0.23499999999999999</v>
      </c>
      <c r="AZ263" s="518">
        <v>0.22500000000000001</v>
      </c>
      <c r="BA263" s="518">
        <v>0.215</v>
      </c>
      <c r="BB263" s="510">
        <v>0.19500000000000001</v>
      </c>
      <c r="BC263" s="511">
        <f t="shared" si="76"/>
        <v>10.243902439024399</v>
      </c>
      <c r="BD263" s="540">
        <f t="shared" si="76"/>
        <v>26.15384615384615</v>
      </c>
      <c r="BE263" s="540">
        <f t="shared" si="76"/>
        <v>8.333333333333325</v>
      </c>
      <c r="BF263" s="540">
        <f t="shared" si="76"/>
        <v>50</v>
      </c>
      <c r="BG263" s="540">
        <f t="shared" si="76"/>
        <v>49.253731343283569</v>
      </c>
      <c r="BH263" s="540">
        <f t="shared" si="76"/>
        <v>21.818181818181827</v>
      </c>
      <c r="BI263" s="540">
        <f t="shared" si="76"/>
        <v>37.5</v>
      </c>
      <c r="BJ263" s="540">
        <f t="shared" si="76"/>
        <v>70.212765957446834</v>
      </c>
      <c r="BK263" s="540">
        <f t="shared" si="76"/>
        <v>4.4444444444444287</v>
      </c>
      <c r="BL263" s="540">
        <f t="shared" si="76"/>
        <v>4.6511627906976827</v>
      </c>
      <c r="BM263" s="513">
        <f t="shared" si="76"/>
        <v>10.256410256410241</v>
      </c>
      <c r="BN263" s="514">
        <f>AVERAGE(BC263:BM263)</f>
        <v>26.624343503333492</v>
      </c>
      <c r="BO263" s="514">
        <f>SQRT(AVERAGE((BC263-$BN263)^2,(BD263-$BN263)^2,(BE263-$BN263)^2,(BF263-$BN263)^2,(BG263-$BN263)^2,(BH263-$BN263)^2,(BI263-$BN263)^2,(BJ263-$BN263)^2,(BK263-$BN263)^2,(BL263-$BN263)^2,(BM263-$BN263)^2))</f>
        <v>21.203814577487542</v>
      </c>
    </row>
    <row r="264" spans="1:67">
      <c r="A264" s="20" t="s">
        <v>832</v>
      </c>
      <c r="B264" s="21" t="s">
        <v>833</v>
      </c>
      <c r="C264" s="28" t="s">
        <v>852</v>
      </c>
      <c r="D264" s="28" t="s">
        <v>223</v>
      </c>
      <c r="E264" s="101">
        <v>39</v>
      </c>
      <c r="F264" s="104">
        <v>42</v>
      </c>
      <c r="G264" s="59" t="s">
        <v>717</v>
      </c>
      <c r="H264" s="933" t="s">
        <v>717</v>
      </c>
      <c r="I264" s="131">
        <v>21.7</v>
      </c>
      <c r="J264" s="214">
        <f>(S264/I264)*100</f>
        <v>4.9769585253456228</v>
      </c>
      <c r="K264" s="427">
        <v>0.26</v>
      </c>
      <c r="L264" s="402">
        <v>0.27</v>
      </c>
      <c r="M264" s="202">
        <f>((L264/K264)-1)*100</f>
        <v>3.8461538461538547</v>
      </c>
      <c r="N264" s="320">
        <v>40434</v>
      </c>
      <c r="O264" s="320">
        <v>40436</v>
      </c>
      <c r="P264" s="326">
        <v>40466</v>
      </c>
      <c r="Q264" s="26" t="s">
        <v>13</v>
      </c>
      <c r="R264" s="190"/>
      <c r="S264" s="211">
        <f>L264*4</f>
        <v>1.08</v>
      </c>
      <c r="T264" s="221">
        <f>S264/X264*100</f>
        <v>93.103448275862078</v>
      </c>
      <c r="U264" s="332">
        <f>(I264/SQRT(22.5*X264*(I264/AA264))-1)*100</f>
        <v>34.937192712059527</v>
      </c>
      <c r="V264" s="22">
        <f>I264/X264</f>
        <v>18.706896551724139</v>
      </c>
      <c r="W264" s="333">
        <v>12</v>
      </c>
      <c r="X264" s="124">
        <v>1.1599999999999999</v>
      </c>
      <c r="Y264" s="131">
        <v>1.06</v>
      </c>
      <c r="Z264" s="124">
        <v>0.92</v>
      </c>
      <c r="AA264" s="124">
        <v>2.19</v>
      </c>
      <c r="AB264" s="131">
        <v>1.39</v>
      </c>
      <c r="AC264" s="353">
        <v>1.72</v>
      </c>
      <c r="AD264" s="335">
        <f>(AC264/AB264-1)*100</f>
        <v>23.741007194244613</v>
      </c>
      <c r="AE264" s="386">
        <f>(I264/AB264)/Y264</f>
        <v>14.727840369214062</v>
      </c>
      <c r="AF264" s="354">
        <v>3100</v>
      </c>
      <c r="AG264" s="124">
        <v>18.829999999999998</v>
      </c>
      <c r="AH264" s="124">
        <v>26.95</v>
      </c>
      <c r="AI264" s="355">
        <f>((I264-AG264)/AG264)*100</f>
        <v>15.24163568773235</v>
      </c>
      <c r="AJ264" s="356">
        <f>((I264-AH264)/AH264)*100</f>
        <v>-19.480519480519483</v>
      </c>
      <c r="AK264" s="357">
        <f>AN264/AO264</f>
        <v>1.0967031567855632</v>
      </c>
      <c r="AL264" s="339">
        <f>((AQ264/AR264)^(1/1)-1)*100</f>
        <v>3.9603960396039639</v>
      </c>
      <c r="AM264" s="437">
        <f>((AQ264/AT264)^(1/3)-1)*100</f>
        <v>14.471424255333186</v>
      </c>
      <c r="AN264" s="437">
        <f>((AQ264/AV264)^(1/5)-1)*100</f>
        <v>11.111630819510987</v>
      </c>
      <c r="AO264" s="335">
        <f>((AQ264/BA264)^(1/10)-1)*100</f>
        <v>10.131849033861794</v>
      </c>
      <c r="AP264" s="358"/>
      <c r="AQ264" s="402">
        <v>1.05</v>
      </c>
      <c r="AR264" s="427">
        <v>1.01</v>
      </c>
      <c r="AS264" s="427">
        <v>1</v>
      </c>
      <c r="AT264" s="427">
        <v>0.7</v>
      </c>
      <c r="AU264" s="427">
        <v>0.68</v>
      </c>
      <c r="AV264" s="427">
        <v>0.62</v>
      </c>
      <c r="AW264" s="427">
        <v>0.56999999999999995</v>
      </c>
      <c r="AX264" s="427">
        <v>0.53</v>
      </c>
      <c r="AY264" s="427">
        <v>0.49</v>
      </c>
      <c r="AZ264" s="427">
        <v>0.47</v>
      </c>
      <c r="BA264" s="427">
        <v>0.4</v>
      </c>
      <c r="BB264" s="366">
        <v>0.35</v>
      </c>
      <c r="BC264" s="363">
        <f t="shared" si="76"/>
        <v>3.9603960396039639</v>
      </c>
      <c r="BD264" s="364">
        <f t="shared" si="76"/>
        <v>1.0000000000000009</v>
      </c>
      <c r="BE264" s="364">
        <f t="shared" si="76"/>
        <v>42.857142857142861</v>
      </c>
      <c r="BF264" s="364">
        <f t="shared" si="76"/>
        <v>2.9411764705882248</v>
      </c>
      <c r="BG264" s="364">
        <f t="shared" si="76"/>
        <v>9.6774193548387224</v>
      </c>
      <c r="BH264" s="364">
        <f t="shared" si="76"/>
        <v>8.7719298245614077</v>
      </c>
      <c r="BI264" s="364">
        <f t="shared" si="76"/>
        <v>7.5471698113207308</v>
      </c>
      <c r="BJ264" s="364">
        <f t="shared" si="76"/>
        <v>8.163265306122458</v>
      </c>
      <c r="BK264" s="364">
        <f t="shared" si="76"/>
        <v>4.2553191489361764</v>
      </c>
      <c r="BL264" s="364">
        <f t="shared" si="76"/>
        <v>17.499999999999982</v>
      </c>
      <c r="BM264" s="365">
        <f t="shared" si="76"/>
        <v>14.285714285714302</v>
      </c>
      <c r="BN264" s="349">
        <f>AVERAGE(BC264:BM264)</f>
        <v>10.996321190802622</v>
      </c>
      <c r="BO264" s="349">
        <f>SQRT(AVERAGE((BC264-$BN264)^2,(BD264-$BN264)^2,(BE264-$BN264)^2,(BF264-$BN264)^2,(BG264-$BN264)^2,(BH264-$BN264)^2,(BI264-$BN264)^2,(BJ264-$BN264)^2,(BK264-$BN264)^2,(BL264-$BN264)^2,(BM264-$BN264)^2))</f>
        <v>11.097081177264654</v>
      </c>
    </row>
    <row r="265" spans="1:67" s="480" customFormat="1">
      <c r="A265" s="466" t="s">
        <v>140</v>
      </c>
      <c r="B265" s="939" t="s">
        <v>141</v>
      </c>
      <c r="C265" s="450" t="s">
        <v>854</v>
      </c>
      <c r="D265" s="450" t="s">
        <v>611</v>
      </c>
      <c r="E265" s="467">
        <v>42</v>
      </c>
      <c r="F265" s="468">
        <v>31</v>
      </c>
      <c r="G265" s="469" t="s">
        <v>796</v>
      </c>
      <c r="H265" s="470" t="s">
        <v>796</v>
      </c>
      <c r="I265" s="471">
        <v>26.3</v>
      </c>
      <c r="J265" s="472">
        <f t="shared" ref="J265" si="77">(S265/I265)*100</f>
        <v>5.7794676806083647</v>
      </c>
      <c r="K265" s="510">
        <v>0.35</v>
      </c>
      <c r="L265" s="510">
        <v>0.38</v>
      </c>
      <c r="M265" s="473">
        <f t="shared" ref="M265" si="78">((L265/K265)-1)*100</f>
        <v>8.5714285714285854</v>
      </c>
      <c r="N265" s="537">
        <v>40434</v>
      </c>
      <c r="O265" s="538">
        <v>40436</v>
      </c>
      <c r="P265" s="539">
        <v>40463</v>
      </c>
      <c r="Q265" s="475" t="s">
        <v>441</v>
      </c>
      <c r="R265" s="603"/>
      <c r="S265" s="476">
        <f t="shared" ref="S265" si="79">L265*4</f>
        <v>1.52</v>
      </c>
      <c r="T265" s="472">
        <f t="shared" ref="T265" si="80">S265/X265*100</f>
        <v>92.682926829268297</v>
      </c>
      <c r="U265" s="498">
        <f t="shared" ref="U265" si="81">(I265/SQRT(22.5*X265*(I265/AA265))-1)*100</f>
        <v>192.0866894371284</v>
      </c>
      <c r="V265" s="477">
        <f t="shared" ref="V265" si="82">I265/X265</f>
        <v>16.036585365853661</v>
      </c>
      <c r="W265" s="499">
        <v>12</v>
      </c>
      <c r="X265" s="471">
        <v>1.64</v>
      </c>
      <c r="Y265" s="478">
        <v>1.6</v>
      </c>
      <c r="Z265" s="479">
        <v>3.35</v>
      </c>
      <c r="AA265" s="471">
        <v>11.97</v>
      </c>
      <c r="AB265" s="478">
        <v>2.04</v>
      </c>
      <c r="AC265" s="479">
        <v>2.1800000000000002</v>
      </c>
      <c r="AD265" s="500">
        <f t="shared" ref="AD265" si="83">(AC265/AB265-1)*100</f>
        <v>6.8627450980392135</v>
      </c>
      <c r="AE265" s="519">
        <f t="shared" ref="AE265" si="84">(I265/AB265)/Y265</f>
        <v>8.0575980392156854</v>
      </c>
      <c r="AF265" s="501">
        <v>55610</v>
      </c>
      <c r="AG265" s="479">
        <v>21.82</v>
      </c>
      <c r="AH265" s="479">
        <v>28.13</v>
      </c>
      <c r="AI265" s="502">
        <f t="shared" ref="AI265" si="85">((I265-AG265)/AG265)*100</f>
        <v>20.531622364802935</v>
      </c>
      <c r="AJ265" s="503">
        <f t="shared" ref="AJ265" si="86">((I265-AH265)/AH265)*100</f>
        <v>-6.5055101315321657</v>
      </c>
      <c r="AK265" s="504">
        <f t="shared" ref="AK265" si="87">AN265/AO265</f>
        <v>1.2676568657897367</v>
      </c>
      <c r="AL265" s="505">
        <f t="shared" ref="AL265" si="88">((AQ265/AR265)^(1/1)-1)*100</f>
        <v>9.2307692307692193</v>
      </c>
      <c r="AM265" s="559">
        <f t="shared" ref="AM265" si="89">((AQ265/AT265)^(1/3)-1)*100</f>
        <v>18.330455035479719</v>
      </c>
      <c r="AN265" s="559">
        <f t="shared" ref="AN265" si="90">((AQ265/AV265)^(1/5)-1)*100</f>
        <v>14.843925463766805</v>
      </c>
      <c r="AO265" s="500">
        <f t="shared" ref="AO265" si="91">((AQ265/BA265)^(1/10)-1)*100</f>
        <v>11.709734601184207</v>
      </c>
      <c r="AP265" s="507"/>
      <c r="AQ265" s="508">
        <v>1.42</v>
      </c>
      <c r="AR265" s="508">
        <v>1.3</v>
      </c>
      <c r="AS265" s="509">
        <v>1.1587499999999999</v>
      </c>
      <c r="AT265" s="509">
        <v>0.85703536000000002</v>
      </c>
      <c r="AU265" s="509">
        <v>0.77119615999999991</v>
      </c>
      <c r="AV265" s="509">
        <v>0.71080127999999998</v>
      </c>
      <c r="AW265" s="509">
        <v>0.65505215999999999</v>
      </c>
      <c r="AX265" s="509">
        <v>0.61324031999999995</v>
      </c>
      <c r="AY265" s="509">
        <v>0.56678271999999996</v>
      </c>
      <c r="AZ265" s="509">
        <v>0.51567936000000003</v>
      </c>
      <c r="BA265" s="509">
        <v>0.46922175999999999</v>
      </c>
      <c r="BB265" s="510">
        <v>0.42740992</v>
      </c>
      <c r="BC265" s="511">
        <f t="shared" si="76"/>
        <v>9.2307692307692193</v>
      </c>
      <c r="BD265" s="540">
        <f t="shared" si="76"/>
        <v>12.189859762675304</v>
      </c>
      <c r="BE265" s="540">
        <f t="shared" si="76"/>
        <v>35.204456441563849</v>
      </c>
      <c r="BF265" s="540">
        <f t="shared" si="76"/>
        <v>11.130657082109963</v>
      </c>
      <c r="BG265" s="540">
        <f t="shared" si="76"/>
        <v>8.496732026143782</v>
      </c>
      <c r="BH265" s="540">
        <f t="shared" si="76"/>
        <v>8.5106382978723296</v>
      </c>
      <c r="BI265" s="540">
        <f t="shared" si="76"/>
        <v>6.8181818181818343</v>
      </c>
      <c r="BJ265" s="540">
        <f t="shared" si="76"/>
        <v>8.196721311475418</v>
      </c>
      <c r="BK265" s="540">
        <f t="shared" si="76"/>
        <v>9.9099099099098975</v>
      </c>
      <c r="BL265" s="540">
        <f t="shared" si="76"/>
        <v>9.9009900990099098</v>
      </c>
      <c r="BM265" s="513">
        <f t="shared" si="76"/>
        <v>9.7826086956521721</v>
      </c>
      <c r="BN265" s="514">
        <f t="shared" ref="BN265" si="92">AVERAGE(BC265:BM265)</f>
        <v>11.761047697760334</v>
      </c>
      <c r="BO265" s="514">
        <f t="shared" ref="BO265" si="93">SQRT(AVERAGE((BC265-$BN265)^2,(BD265-$BN265)^2,(BE265-$BN265)^2,(BF265-$BN265)^2,(BG265-$BN265)^2,(BH265-$BN265)^2,(BI265-$BN265)^2,(BJ265-$BN265)^2,(BK265-$BN265)^2,(BL265-$BN265)^2,(BM265-$BN265)^2))</f>
        <v>7.5422145577863535</v>
      </c>
    </row>
    <row r="266" spans="1:67" s="480" customFormat="1">
      <c r="A266" s="466" t="s">
        <v>391</v>
      </c>
      <c r="B266" s="642" t="s">
        <v>392</v>
      </c>
      <c r="C266" s="450" t="s">
        <v>853</v>
      </c>
      <c r="D266" s="450" t="s">
        <v>231</v>
      </c>
      <c r="E266" s="467">
        <v>39</v>
      </c>
      <c r="F266" s="468">
        <v>49</v>
      </c>
      <c r="G266" s="469" t="s">
        <v>660</v>
      </c>
      <c r="H266" s="470" t="s">
        <v>660</v>
      </c>
      <c r="I266" s="471">
        <v>64.040000000000006</v>
      </c>
      <c r="J266" s="472">
        <f>(S266/I266)*100</f>
        <v>3.2167395377888819</v>
      </c>
      <c r="K266" s="555">
        <v>0.48</v>
      </c>
      <c r="L266" s="510">
        <v>0.51500000000000001</v>
      </c>
      <c r="M266" s="473">
        <f>((L266/K266)-1)*100</f>
        <v>7.2916666666666741</v>
      </c>
      <c r="N266" s="474">
        <v>40695</v>
      </c>
      <c r="O266" s="475">
        <v>40697</v>
      </c>
      <c r="P266" s="474">
        <v>40724</v>
      </c>
      <c r="Q266" s="475" t="s">
        <v>244</v>
      </c>
      <c r="R266" s="450"/>
      <c r="S266" s="476">
        <f>L266*4</f>
        <v>2.06</v>
      </c>
      <c r="T266" s="472">
        <f>S266/X266*100</f>
        <v>52.417302798982192</v>
      </c>
      <c r="U266" s="498">
        <f>(I266/SQRT(22.5*X266*(I266/AA266))-1)*100</f>
        <v>81.926610175540986</v>
      </c>
      <c r="V266" s="477">
        <f>I266/X266</f>
        <v>16.295165394402037</v>
      </c>
      <c r="W266" s="499">
        <v>12</v>
      </c>
      <c r="X266" s="471">
        <v>3.93</v>
      </c>
      <c r="Y266" s="478">
        <v>1.67</v>
      </c>
      <c r="Z266" s="479">
        <v>1.67</v>
      </c>
      <c r="AA266" s="471">
        <v>4.57</v>
      </c>
      <c r="AB266" s="478">
        <v>4.49</v>
      </c>
      <c r="AC266" s="479">
        <v>4.9000000000000004</v>
      </c>
      <c r="AD266" s="500">
        <f>(AC266/AB266-1)*100</f>
        <v>9.1314031180400832</v>
      </c>
      <c r="AE266" s="519">
        <f>(I266/AB266)/Y266</f>
        <v>8.5406025365749585</v>
      </c>
      <c r="AF266" s="501">
        <v>101230</v>
      </c>
      <c r="AG266" s="479">
        <v>62.05</v>
      </c>
      <c r="AH266" s="479">
        <v>71.89</v>
      </c>
      <c r="AI266" s="502">
        <f>((I266-AG266)/AG266)*100</f>
        <v>3.2070910556003369</v>
      </c>
      <c r="AJ266" s="503">
        <f>((I266-AH266)/AH266)*100</f>
        <v>-10.919460286548887</v>
      </c>
      <c r="AK266" s="504">
        <f>AN266/AO266</f>
        <v>1.0552210168178526</v>
      </c>
      <c r="AL266" s="505">
        <f>((AQ266/AR266)^(1/1)-1)*100</f>
        <v>6.2857142857142945</v>
      </c>
      <c r="AM266" s="506">
        <f>((AQ266/AT266)^(1/3)-1)*100</f>
        <v>11.27383564427249</v>
      </c>
      <c r="AN266" s="506">
        <f>((AQ266/AV266)^(1/5)-1)*100</f>
        <v>13.673013579190219</v>
      </c>
      <c r="AO266" s="500">
        <f>((AQ266/BA266)^(1/10)-1)*100</f>
        <v>12.957487920798672</v>
      </c>
      <c r="AP266" s="507"/>
      <c r="AQ266" s="508">
        <v>1.86</v>
      </c>
      <c r="AR266" s="508">
        <v>1.75</v>
      </c>
      <c r="AS266" s="518">
        <v>1.6</v>
      </c>
      <c r="AT266" s="518">
        <v>1.35</v>
      </c>
      <c r="AU266" s="518">
        <v>1.1200000000000001</v>
      </c>
      <c r="AV266" s="518">
        <v>0.98</v>
      </c>
      <c r="AW266" s="518">
        <v>0.78</v>
      </c>
      <c r="AX266" s="518">
        <v>0.62</v>
      </c>
      <c r="AY266" s="518">
        <v>0.59</v>
      </c>
      <c r="AZ266" s="518">
        <v>0.56999999999999995</v>
      </c>
      <c r="BA266" s="518">
        <v>0.55000000000000004</v>
      </c>
      <c r="BB266" s="510">
        <v>0.53</v>
      </c>
      <c r="BC266" s="511">
        <f t="shared" si="76"/>
        <v>6.2857142857142945</v>
      </c>
      <c r="BD266" s="512">
        <f t="shared" si="76"/>
        <v>9.375</v>
      </c>
      <c r="BE266" s="512">
        <f t="shared" si="76"/>
        <v>18.518518518518512</v>
      </c>
      <c r="BF266" s="512">
        <f t="shared" si="76"/>
        <v>20.535714285714278</v>
      </c>
      <c r="BG266" s="512">
        <f t="shared" si="76"/>
        <v>14.285714285714302</v>
      </c>
      <c r="BH266" s="512">
        <f t="shared" si="76"/>
        <v>25.641025641025639</v>
      </c>
      <c r="BI266" s="512">
        <f t="shared" si="76"/>
        <v>25.806451612903224</v>
      </c>
      <c r="BJ266" s="512">
        <f t="shared" si="76"/>
        <v>5.0847457627118731</v>
      </c>
      <c r="BK266" s="512">
        <f t="shared" si="76"/>
        <v>3.5087719298245723</v>
      </c>
      <c r="BL266" s="512">
        <f t="shared" si="76"/>
        <v>3.6363636363636154</v>
      </c>
      <c r="BM266" s="513">
        <f t="shared" si="76"/>
        <v>3.7735849056603765</v>
      </c>
      <c r="BN266" s="514">
        <f>AVERAGE(BC266:BM266)</f>
        <v>12.404691351286429</v>
      </c>
      <c r="BO266" s="514">
        <f>SQRT(AVERAGE((BC266-$BN266)^2,(BD266-$BN266)^2,(BE266-$BN266)^2,(BF266-$BN266)^2,(BG266-$BN266)^2,(BH266-$BN266)^2,(BI266-$BN266)^2,(BJ266-$BN266)^2,(BK266-$BN266)^2,(BL266-$BN266)^2,(BM266-$BN266)^2))</f>
        <v>8.488269191753032</v>
      </c>
    </row>
    <row r="267" spans="1:67" s="480" customFormat="1">
      <c r="A267" s="466" t="s">
        <v>589</v>
      </c>
      <c r="B267" s="642" t="s">
        <v>590</v>
      </c>
      <c r="C267" s="450" t="s">
        <v>853</v>
      </c>
      <c r="D267" s="450" t="s">
        <v>776</v>
      </c>
      <c r="E267" s="467">
        <v>39</v>
      </c>
      <c r="F267" s="468">
        <v>46</v>
      </c>
      <c r="G267" s="469" t="s">
        <v>796</v>
      </c>
      <c r="H267" s="470" t="s">
        <v>660</v>
      </c>
      <c r="I267" s="479">
        <v>65.36</v>
      </c>
      <c r="J267" s="472">
        <f t="shared" ref="J267" si="94">(S267/I267)*100</f>
        <v>4.2839657282741737</v>
      </c>
      <c r="K267" s="510">
        <v>0.66</v>
      </c>
      <c r="L267" s="510">
        <v>0.7</v>
      </c>
      <c r="M267" s="473">
        <f t="shared" ref="M267" si="95">((L267/K267)-1)*100</f>
        <v>6.0606060606060552</v>
      </c>
      <c r="N267" s="481">
        <v>40604</v>
      </c>
      <c r="O267" s="475">
        <v>40606</v>
      </c>
      <c r="P267" s="474">
        <v>40637</v>
      </c>
      <c r="Q267" s="482" t="s">
        <v>11</v>
      </c>
      <c r="R267" s="450"/>
      <c r="S267" s="476">
        <f t="shared" ref="S267" si="96">L267*4</f>
        <v>2.8</v>
      </c>
      <c r="T267" s="472">
        <f t="shared" ref="T267" si="97">S267/X267*100</f>
        <v>66.037735849056602</v>
      </c>
      <c r="U267" s="498">
        <f t="shared" ref="U267" si="98">(I267/SQRT(22.5*X267*(I267/AA267))-1)*100</f>
        <v>73.820553749147805</v>
      </c>
      <c r="V267" s="477">
        <f t="shared" ref="V267" si="99">I267/X267</f>
        <v>15.415094339622641</v>
      </c>
      <c r="W267" s="499">
        <v>12</v>
      </c>
      <c r="X267" s="471">
        <v>4.24</v>
      </c>
      <c r="Y267" s="478">
        <v>1.76</v>
      </c>
      <c r="Z267" s="479">
        <v>1.27</v>
      </c>
      <c r="AA267" s="471">
        <v>4.41</v>
      </c>
      <c r="AB267" s="478">
        <v>4.8600000000000003</v>
      </c>
      <c r="AC267" s="479">
        <v>5.27</v>
      </c>
      <c r="AD267" s="500">
        <f t="shared" ref="AD267" si="100">(AC267/AB267-1)*100</f>
        <v>8.4362139917695256</v>
      </c>
      <c r="AE267" s="500">
        <f t="shared" ref="AE267" si="101">(I267/AB267)/Y267</f>
        <v>7.6412270856715292</v>
      </c>
      <c r="AF267" s="501">
        <v>25630</v>
      </c>
      <c r="AG267" s="479">
        <v>61.06</v>
      </c>
      <c r="AH267" s="479">
        <v>68.489999999999995</v>
      </c>
      <c r="AI267" s="502">
        <f t="shared" ref="AI267" si="102">((I267-AG267)/AG267)*100</f>
        <v>7.0422535211267556</v>
      </c>
      <c r="AJ267" s="503">
        <f t="shared" ref="AJ267" si="103">((I267-AH267)/AH267)*100</f>
        <v>-4.5700102204701354</v>
      </c>
      <c r="AK267" s="504">
        <f t="shared" ref="AK267" si="104">AN267/AO267</f>
        <v>0.87745342245283564</v>
      </c>
      <c r="AL267" s="505">
        <f t="shared" ref="AL267" si="105">((AQ267/AR267)^(1/1)-1)*100</f>
        <v>8.4033613445378297</v>
      </c>
      <c r="AM267" s="559">
        <f t="shared" ref="AM267" si="106">((AQ267/AT267)^(1/3)-1)*100</f>
        <v>7.4448136540361309</v>
      </c>
      <c r="AN267" s="559">
        <f t="shared" ref="AN267" si="107">((AQ267/AV267)^(1/5)-1)*100</f>
        <v>8.0727820680550177</v>
      </c>
      <c r="AO267" s="500">
        <f t="shared" ref="AO267" si="108">((AQ267/BA267)^(1/10)-1)*100</f>
        <v>9.2002399916434783</v>
      </c>
      <c r="AP267" s="507"/>
      <c r="AQ267" s="508">
        <v>2.58</v>
      </c>
      <c r="AR267" s="508">
        <v>2.38</v>
      </c>
      <c r="AS267" s="509">
        <v>2.27</v>
      </c>
      <c r="AT267" s="509">
        <v>2.08</v>
      </c>
      <c r="AU267" s="509">
        <v>1.92</v>
      </c>
      <c r="AV267" s="509">
        <v>1.75</v>
      </c>
      <c r="AW267" s="509">
        <v>1.54</v>
      </c>
      <c r="AX267" s="509">
        <v>1.32</v>
      </c>
      <c r="AY267" s="509">
        <v>1.18</v>
      </c>
      <c r="AZ267" s="509">
        <v>1.1100000000000001</v>
      </c>
      <c r="BA267" s="509">
        <v>1.07</v>
      </c>
      <c r="BB267" s="510">
        <v>1.03</v>
      </c>
      <c r="BC267" s="511">
        <f t="shared" si="76"/>
        <v>8.4033613445378297</v>
      </c>
      <c r="BD267" s="540">
        <f t="shared" si="76"/>
        <v>4.8458149779735615</v>
      </c>
      <c r="BE267" s="540">
        <f t="shared" si="76"/>
        <v>9.1346153846153744</v>
      </c>
      <c r="BF267" s="540">
        <f t="shared" si="76"/>
        <v>8.3333333333333481</v>
      </c>
      <c r="BG267" s="540">
        <f t="shared" si="76"/>
        <v>9.7142857142857189</v>
      </c>
      <c r="BH267" s="540">
        <f t="shared" si="76"/>
        <v>13.636363636363624</v>
      </c>
      <c r="BI267" s="540">
        <f t="shared" si="76"/>
        <v>16.666666666666675</v>
      </c>
      <c r="BJ267" s="540">
        <f t="shared" si="76"/>
        <v>11.86440677966103</v>
      </c>
      <c r="BK267" s="540">
        <f t="shared" si="76"/>
        <v>6.3063063063062863</v>
      </c>
      <c r="BL267" s="540">
        <f t="shared" si="76"/>
        <v>3.7383177570093462</v>
      </c>
      <c r="BM267" s="513">
        <f t="shared" si="76"/>
        <v>3.8834951456310662</v>
      </c>
      <c r="BN267" s="514">
        <f t="shared" ref="BN267" si="109">AVERAGE(BC267:BM267)</f>
        <v>8.7751788223985319</v>
      </c>
      <c r="BO267" s="514">
        <f t="shared" ref="BO267" si="110">SQRT(AVERAGE((BC267-$BN267)^2,(BD267-$BN267)^2,(BE267-$BN267)^2,(BF267-$BN267)^2,(BG267-$BN267)^2,(BH267-$BN267)^2,(BI267-$BN267)^2,(BJ267-$BN267)^2,(BK267-$BN267)^2,(BL267-$BN267)^2,(BM267-$BN267)^2))</f>
        <v>3.9037090747316405</v>
      </c>
    </row>
    <row r="268" spans="1:67" s="480" customFormat="1">
      <c r="A268" s="466" t="s">
        <v>352</v>
      </c>
      <c r="B268" s="939" t="s">
        <v>353</v>
      </c>
      <c r="C268" s="450" t="s">
        <v>855</v>
      </c>
      <c r="D268" s="450" t="s">
        <v>725</v>
      </c>
      <c r="E268" s="467">
        <v>11</v>
      </c>
      <c r="F268" s="468">
        <v>214</v>
      </c>
      <c r="G268" s="469" t="s">
        <v>660</v>
      </c>
      <c r="H268" s="470" t="s">
        <v>660</v>
      </c>
      <c r="I268" s="554">
        <v>71.989999999999995</v>
      </c>
      <c r="J268" s="472">
        <v>3.6671759966662041</v>
      </c>
      <c r="K268" s="536">
        <v>0.55000000000000004</v>
      </c>
      <c r="L268" s="497">
        <v>0.66</v>
      </c>
      <c r="M268" s="477">
        <v>2</v>
      </c>
      <c r="N268" s="474">
        <v>40591</v>
      </c>
      <c r="O268" s="475">
        <v>40596</v>
      </c>
      <c r="P268" s="474">
        <v>40603</v>
      </c>
      <c r="Q268" s="475" t="s">
        <v>7</v>
      </c>
      <c r="R268" s="624" t="s">
        <v>617</v>
      </c>
      <c r="S268" s="476">
        <v>2.64</v>
      </c>
      <c r="T268" s="472">
        <v>31.730769230769219</v>
      </c>
      <c r="U268" s="498">
        <v>-24.813160078136711</v>
      </c>
      <c r="V268" s="477">
        <v>8.6526442307692335</v>
      </c>
      <c r="W268" s="499">
        <v>12</v>
      </c>
      <c r="X268" s="471">
        <v>8.32</v>
      </c>
      <c r="Y268" s="478">
        <v>-7.08</v>
      </c>
      <c r="Z268" s="479">
        <v>0.55000000000000004</v>
      </c>
      <c r="AA268" s="471">
        <v>1.47</v>
      </c>
      <c r="AB268" s="478">
        <v>8</v>
      </c>
      <c r="AC268" s="479">
        <v>8.6700000000000017</v>
      </c>
      <c r="AD268" s="500">
        <v>8.3750000000000018</v>
      </c>
      <c r="AE268" s="500">
        <v>-1.2710098870056501</v>
      </c>
      <c r="AF268" s="501">
        <v>101760</v>
      </c>
      <c r="AG268" s="479">
        <v>52</v>
      </c>
      <c r="AH268" s="479">
        <v>81.8</v>
      </c>
      <c r="AI268" s="502">
        <v>38.442307692307672</v>
      </c>
      <c r="AJ268" s="503">
        <v>-11.99266503667482</v>
      </c>
      <c r="AK268" s="504">
        <v>1.044967870107131</v>
      </c>
      <c r="AL268" s="505">
        <v>12.565445026178001</v>
      </c>
      <c r="AM268" s="506">
        <v>9.4455741635612878</v>
      </c>
      <c r="AN268" s="506">
        <v>12.748634418345791</v>
      </c>
      <c r="AO268" s="500">
        <v>12.200025266842699</v>
      </c>
      <c r="AP268" s="507"/>
      <c r="AQ268" s="508">
        <v>2.15</v>
      </c>
      <c r="AR268" s="508">
        <v>1.91</v>
      </c>
      <c r="AS268" s="518">
        <v>1.88</v>
      </c>
      <c r="AT268" s="518">
        <v>1.64</v>
      </c>
      <c r="AU268" s="518">
        <v>1.44</v>
      </c>
      <c r="AV268" s="518">
        <v>1.18</v>
      </c>
      <c r="AW268" s="518">
        <v>0.89500000000000002</v>
      </c>
      <c r="AX268" s="518">
        <v>0.81499999999999995</v>
      </c>
      <c r="AY268" s="518">
        <v>0.74</v>
      </c>
      <c r="AZ268" s="518">
        <v>0.7</v>
      </c>
      <c r="BA268" s="552">
        <v>0.68</v>
      </c>
      <c r="BB268" s="510">
        <v>0.68</v>
      </c>
      <c r="BC268" s="511">
        <v>12.565445026178001</v>
      </c>
      <c r="BD268" s="512">
        <v>1.5957446808510629</v>
      </c>
      <c r="BE268" s="512">
        <v>14.63414634146341</v>
      </c>
      <c r="BF268" s="512">
        <v>13.88888888888888</v>
      </c>
      <c r="BG268" s="512">
        <v>22.033898305084755</v>
      </c>
      <c r="BH268" s="512">
        <v>31.843575418994416</v>
      </c>
      <c r="BI268" s="512">
        <v>9.8159509202454096</v>
      </c>
      <c r="BJ268" s="512">
        <v>10.13513513513513</v>
      </c>
      <c r="BK268" s="512">
        <v>5.7142857142857153</v>
      </c>
      <c r="BL268" s="512">
        <v>2.9411764705882244</v>
      </c>
      <c r="BM268" s="513">
        <v>0</v>
      </c>
      <c r="BN268" s="514">
        <v>11.37893153651955</v>
      </c>
      <c r="BO268" s="514">
        <v>8.9600059779738306</v>
      </c>
    </row>
    <row r="269" spans="1:67" s="480" customFormat="1">
      <c r="A269" s="466" t="s">
        <v>468</v>
      </c>
      <c r="B269" s="939" t="s">
        <v>469</v>
      </c>
      <c r="C269" s="450" t="s">
        <v>855</v>
      </c>
      <c r="D269" s="450" t="s">
        <v>725</v>
      </c>
      <c r="E269" s="467">
        <v>24</v>
      </c>
      <c r="F269" s="468">
        <v>104</v>
      </c>
      <c r="G269" s="469" t="s">
        <v>796</v>
      </c>
      <c r="H269" s="470" t="s">
        <v>796</v>
      </c>
      <c r="I269" s="479">
        <v>104.02</v>
      </c>
      <c r="J269" s="472">
        <v>2.9994231878484907</v>
      </c>
      <c r="K269" s="536">
        <v>0.72</v>
      </c>
      <c r="L269" s="497">
        <v>0.78</v>
      </c>
      <c r="M269" s="477">
        <v>8.3333333333333499</v>
      </c>
      <c r="N269" s="481">
        <v>40680</v>
      </c>
      <c r="O269" s="475">
        <v>40682</v>
      </c>
      <c r="P269" s="474">
        <v>40704</v>
      </c>
      <c r="Q269" s="475" t="s">
        <v>247</v>
      </c>
      <c r="R269" s="450"/>
      <c r="S269" s="476">
        <v>3.12</v>
      </c>
      <c r="T269" s="472">
        <v>30.291262135922324</v>
      </c>
      <c r="U269" s="498">
        <v>-7.1676878037487217</v>
      </c>
      <c r="V269" s="477">
        <v>10.099029126213589</v>
      </c>
      <c r="W269" s="499">
        <v>12</v>
      </c>
      <c r="X269" s="471">
        <v>10.3</v>
      </c>
      <c r="Y269" s="478">
        <v>4.62</v>
      </c>
      <c r="Z269" s="471">
        <v>1.05</v>
      </c>
      <c r="AA269" s="471">
        <v>1.92</v>
      </c>
      <c r="AB269" s="478">
        <v>12.99</v>
      </c>
      <c r="AC269" s="471">
        <v>13.08</v>
      </c>
      <c r="AD269" s="500">
        <v>0.69284064665127099</v>
      </c>
      <c r="AE269" s="500">
        <v>1.7332680150232112</v>
      </c>
      <c r="AF269" s="501">
        <v>209110</v>
      </c>
      <c r="AG269" s="471">
        <v>72.569999999999993</v>
      </c>
      <c r="AH269" s="471">
        <v>109.94</v>
      </c>
      <c r="AI269" s="502">
        <v>43.337467272977818</v>
      </c>
      <c r="AJ269" s="503">
        <v>-5.3847553210842296</v>
      </c>
      <c r="AK269" s="504">
        <v>1.2510284846370769</v>
      </c>
      <c r="AL269" s="505">
        <v>6.7669172932330657</v>
      </c>
      <c r="AM269" s="506">
        <v>7.9120559829996671</v>
      </c>
      <c r="AN269" s="506">
        <v>10.168150424680269</v>
      </c>
      <c r="AO269" s="500">
        <v>8.12783285876184</v>
      </c>
      <c r="AP269" s="507"/>
      <c r="AQ269" s="508">
        <v>2.84</v>
      </c>
      <c r="AR269" s="508">
        <v>2.66</v>
      </c>
      <c r="AS269" s="509">
        <v>2.5299999999999998</v>
      </c>
      <c r="AT269" s="509">
        <v>2.2599999999999998</v>
      </c>
      <c r="AU269" s="509">
        <v>2.0099999999999998</v>
      </c>
      <c r="AV269" s="509">
        <v>1.75</v>
      </c>
      <c r="AW269" s="509">
        <v>1.53</v>
      </c>
      <c r="AX269" s="509">
        <v>1.43</v>
      </c>
      <c r="AY269" s="587">
        <v>1.4</v>
      </c>
      <c r="AZ269" s="509">
        <v>1.325</v>
      </c>
      <c r="BA269" s="587">
        <v>1.3</v>
      </c>
      <c r="BB269" s="510">
        <v>1.24</v>
      </c>
      <c r="BC269" s="511">
        <v>6.7669172932330657</v>
      </c>
      <c r="BD269" s="540">
        <v>5.1383399209486313</v>
      </c>
      <c r="BE269" s="540">
        <v>11.946902654867262</v>
      </c>
      <c r="BF269" s="540">
        <v>12.437810945273629</v>
      </c>
      <c r="BG269" s="540">
        <v>14.857142857142843</v>
      </c>
      <c r="BH269" s="540">
        <v>14.379084967320253</v>
      </c>
      <c r="BI269" s="540">
        <v>6.9930069930069996</v>
      </c>
      <c r="BJ269" s="540">
        <v>2.1428571428571352</v>
      </c>
      <c r="BK269" s="540">
        <v>5.6603773584905648</v>
      </c>
      <c r="BL269" s="540">
        <v>1.923076923076916</v>
      </c>
      <c r="BM269" s="513">
        <v>4.8387096774193497</v>
      </c>
      <c r="BN269" s="514">
        <v>7.9167478848760595</v>
      </c>
      <c r="BO269" s="514">
        <v>4.4755439801534802</v>
      </c>
    </row>
    <row r="270" spans="1:67" s="480" customFormat="1">
      <c r="A270" s="484" t="s">
        <v>604</v>
      </c>
      <c r="B270" s="643" t="s">
        <v>605</v>
      </c>
      <c r="C270" s="450" t="s">
        <v>855</v>
      </c>
      <c r="D270" s="451" t="s">
        <v>725</v>
      </c>
      <c r="E270" s="485">
        <v>29</v>
      </c>
      <c r="F270" s="468">
        <v>87</v>
      </c>
      <c r="G270" s="486" t="s">
        <v>660</v>
      </c>
      <c r="H270" s="487" t="s">
        <v>660</v>
      </c>
      <c r="I270" s="488">
        <v>79.790000000000006</v>
      </c>
      <c r="J270" s="520">
        <f t="shared" ref="J270:J281" si="111">(S270/I270)*100</f>
        <v>2.3561849855871659</v>
      </c>
      <c r="K270" s="572">
        <v>0.44</v>
      </c>
      <c r="L270" s="572">
        <v>0.47</v>
      </c>
      <c r="M270" s="489">
        <f t="shared" ref="M270:M281" si="112">((L270/K270)-1)*100</f>
        <v>6.8181818181818121</v>
      </c>
      <c r="N270" s="490">
        <v>40674</v>
      </c>
      <c r="O270" s="491">
        <v>40676</v>
      </c>
      <c r="P270" s="490">
        <v>40704</v>
      </c>
      <c r="Q270" s="491" t="s">
        <v>247</v>
      </c>
      <c r="R270" s="451"/>
      <c r="S270" s="493">
        <f t="shared" ref="S270:S287" si="113">L270*4</f>
        <v>1.88</v>
      </c>
      <c r="T270" s="472">
        <f t="shared" ref="T270:T281" si="114">S270/X270*100</f>
        <v>26.780626780626783</v>
      </c>
      <c r="U270" s="498">
        <f t="shared" ref="U270:U280" si="115">(I270/SQRT(22.5*X270*(I270/AA270))-1)*100</f>
        <v>15.701064424483713</v>
      </c>
      <c r="V270" s="494">
        <f t="shared" ref="V270:V281" si="116">I270/X270</f>
        <v>11.366096866096868</v>
      </c>
      <c r="W270" s="542">
        <v>12</v>
      </c>
      <c r="X270" s="488">
        <v>7.02</v>
      </c>
      <c r="Y270" s="495">
        <v>1.83</v>
      </c>
      <c r="Z270" s="488">
        <v>1.1000000000000001</v>
      </c>
      <c r="AA270" s="488">
        <v>2.65</v>
      </c>
      <c r="AB270" s="495">
        <v>8.68</v>
      </c>
      <c r="AC270" s="488">
        <v>9.11</v>
      </c>
      <c r="AD270" s="543">
        <f>(AC270/AB270-1)*100</f>
        <v>4.9539170506912367</v>
      </c>
      <c r="AE270" s="500">
        <f t="shared" ref="AE270:AE281" si="117">(I270/AB270)/Y270</f>
        <v>5.0231673843519431</v>
      </c>
      <c r="AF270" s="544">
        <v>393050</v>
      </c>
      <c r="AG270" s="488">
        <v>58.05</v>
      </c>
      <c r="AH270" s="488">
        <v>88.23</v>
      </c>
      <c r="AI270" s="545">
        <f t="shared" ref="AI270:AI281" si="118">((I270-AG270)/AG270)*100</f>
        <v>37.450473729543518</v>
      </c>
      <c r="AJ270" s="546">
        <f t="shared" ref="AJ270:AJ281" si="119">((I270-AH270)/AH270)*100</f>
        <v>-9.565907287770596</v>
      </c>
      <c r="AK270" s="504">
        <f t="shared" ref="AK270:AK291" si="120">AN270/AO270</f>
        <v>1.2509061599223632</v>
      </c>
      <c r="AL270" s="547">
        <f t="shared" ref="AL270:AL281" si="121">((AQ270/AR270)^(1/1)-1)*100</f>
        <v>4.8192771084337505</v>
      </c>
      <c r="AM270" s="548">
        <f t="shared" ref="AM270:AM281" si="122">((AQ270/AT270)^(1/3)-1)*100</f>
        <v>8.2952879453193731</v>
      </c>
      <c r="AN270" s="548">
        <f t="shared" ref="AN270:AN281" si="123">((AQ270/AV270)^(1/5)-1)*100</f>
        <v>8.8250510077843671</v>
      </c>
      <c r="AO270" s="543">
        <f t="shared" ref="AO270:AO291" si="124">((AQ270/BA270)^(1/10)-1)*100</f>
        <v>7.0549264929130162</v>
      </c>
      <c r="AP270" s="549"/>
      <c r="AQ270" s="508">
        <v>1.74</v>
      </c>
      <c r="AR270" s="508">
        <v>1.66</v>
      </c>
      <c r="AS270" s="509">
        <v>1.55</v>
      </c>
      <c r="AT270" s="509">
        <v>1.37</v>
      </c>
      <c r="AU270" s="509">
        <v>1.28</v>
      </c>
      <c r="AV270" s="509">
        <v>1.1399999999999999</v>
      </c>
      <c r="AW270" s="509">
        <v>1.06</v>
      </c>
      <c r="AX270" s="509">
        <v>0.98</v>
      </c>
      <c r="AY270" s="587">
        <v>0.92</v>
      </c>
      <c r="AZ270" s="509">
        <v>0.91</v>
      </c>
      <c r="BA270" s="587">
        <v>0.88</v>
      </c>
      <c r="BB270" s="510">
        <v>0.83499999999999996</v>
      </c>
      <c r="BC270" s="511">
        <f t="shared" ref="BC270:BM281" si="125">((AQ270/AR270)-1)*100</f>
        <v>4.8192771084337505</v>
      </c>
      <c r="BD270" s="540">
        <f t="shared" si="125"/>
        <v>7.0967741935483719</v>
      </c>
      <c r="BE270" s="540">
        <f t="shared" si="125"/>
        <v>13.138686131386844</v>
      </c>
      <c r="BF270" s="540">
        <f t="shared" si="125"/>
        <v>7.03125</v>
      </c>
      <c r="BG270" s="540">
        <f t="shared" si="125"/>
        <v>12.28070175438598</v>
      </c>
      <c r="BH270" s="540">
        <f t="shared" si="125"/>
        <v>7.5471698113207308</v>
      </c>
      <c r="BI270" s="540">
        <f t="shared" si="125"/>
        <v>8.163265306122458</v>
      </c>
      <c r="BJ270" s="540">
        <f t="shared" si="125"/>
        <v>6.5217391304347672</v>
      </c>
      <c r="BK270" s="540">
        <f t="shared" si="125"/>
        <v>1.098901098901095</v>
      </c>
      <c r="BL270" s="540">
        <f t="shared" si="125"/>
        <v>3.4090909090909172</v>
      </c>
      <c r="BM270" s="513">
        <f t="shared" si="125"/>
        <v>5.3892215568862367</v>
      </c>
      <c r="BN270" s="514">
        <f t="shared" ref="BN270:BN281" si="126">AVERAGE(BC270:BM270)</f>
        <v>6.954188818228288</v>
      </c>
      <c r="BO270" s="514">
        <f t="shared" ref="BO270:BO291" si="127">SQRT(AVERAGE((BC270-$BN270)^2,(BD270-$BN270)^2,(BE270-$BN270)^2,(BF270-$BN270)^2,(BG270-$BN270)^2,(BH270-$BN270)^2,(BI270-$BN270)^2,(BJ270-$BN270)^2,(BK270-$BN270)^2,(BL270-$BN270)^2,(BM270-$BN270)^2))</f>
        <v>3.3371954097837118</v>
      </c>
    </row>
    <row r="271" spans="1:67" s="480" customFormat="1">
      <c r="A271" s="466" t="s">
        <v>300</v>
      </c>
      <c r="B271" s="642" t="s">
        <v>301</v>
      </c>
      <c r="C271" s="450" t="s">
        <v>856</v>
      </c>
      <c r="D271" s="450" t="s">
        <v>610</v>
      </c>
      <c r="E271" s="467">
        <v>46</v>
      </c>
      <c r="F271" s="468">
        <v>20</v>
      </c>
      <c r="G271" s="469" t="s">
        <v>796</v>
      </c>
      <c r="H271" s="470" t="s">
        <v>796</v>
      </c>
      <c r="I271" s="479">
        <v>62.48</v>
      </c>
      <c r="J271" s="472">
        <f t="shared" si="111"/>
        <v>2.4967989756722151</v>
      </c>
      <c r="K271" s="555">
        <v>0.37</v>
      </c>
      <c r="L271" s="510">
        <v>0.39</v>
      </c>
      <c r="M271" s="473">
        <f t="shared" si="112"/>
        <v>5.4054054054054168</v>
      </c>
      <c r="N271" s="481">
        <v>40618</v>
      </c>
      <c r="O271" s="475">
        <v>40620</v>
      </c>
      <c r="P271" s="474">
        <v>40638</v>
      </c>
      <c r="Q271" s="482" t="s">
        <v>425</v>
      </c>
      <c r="R271" s="450"/>
      <c r="S271" s="476">
        <f t="shared" si="113"/>
        <v>1.56</v>
      </c>
      <c r="T271" s="472">
        <f t="shared" si="114"/>
        <v>22.446043165467628</v>
      </c>
      <c r="U271" s="498">
        <f t="shared" si="115"/>
        <v>-31.045862621951692</v>
      </c>
      <c r="V271" s="477">
        <f t="shared" si="116"/>
        <v>8.9899280575539553</v>
      </c>
      <c r="W271" s="499">
        <v>12</v>
      </c>
      <c r="X271" s="471">
        <v>6.95</v>
      </c>
      <c r="Y271" s="478">
        <v>1.1599999999999999</v>
      </c>
      <c r="Z271" s="471">
        <v>1.34</v>
      </c>
      <c r="AA271" s="471">
        <v>1.19</v>
      </c>
      <c r="AB271" s="478">
        <v>5.66</v>
      </c>
      <c r="AC271" s="471">
        <v>6</v>
      </c>
      <c r="AD271" s="500">
        <f>(AC271/AB271-1)*100</f>
        <v>6.0070671378091856</v>
      </c>
      <c r="AE271" s="519">
        <f t="shared" si="117"/>
        <v>9.5162666016814903</v>
      </c>
      <c r="AF271" s="501">
        <v>17860</v>
      </c>
      <c r="AG271" s="471">
        <v>52.17</v>
      </c>
      <c r="AH271" s="471">
        <v>66</v>
      </c>
      <c r="AI271" s="502">
        <f t="shared" si="118"/>
        <v>19.762315506996348</v>
      </c>
      <c r="AJ271" s="503">
        <f t="shared" si="119"/>
        <v>-5.3333333333333375</v>
      </c>
      <c r="AK271" s="504">
        <f t="shared" si="120"/>
        <v>1.4007563156196938</v>
      </c>
      <c r="AL271" s="505">
        <f t="shared" si="121"/>
        <v>5.7971014492753659</v>
      </c>
      <c r="AM271" s="559">
        <f t="shared" si="122"/>
        <v>9.2391413245761278</v>
      </c>
      <c r="AN271" s="559">
        <f t="shared" si="123"/>
        <v>11.690108787046793</v>
      </c>
      <c r="AO271" s="500">
        <f t="shared" si="124"/>
        <v>8.3455692162095261</v>
      </c>
      <c r="AP271" s="507"/>
      <c r="AQ271" s="508">
        <v>1.46</v>
      </c>
      <c r="AR271" s="508">
        <v>1.38</v>
      </c>
      <c r="AS271" s="518">
        <v>1.28</v>
      </c>
      <c r="AT271" s="518">
        <v>1.1200000000000001</v>
      </c>
      <c r="AU271" s="518">
        <v>0.96499999999999997</v>
      </c>
      <c r="AV271" s="518">
        <v>0.84</v>
      </c>
      <c r="AW271" s="518">
        <v>0.76500000000000001</v>
      </c>
      <c r="AX271" s="518">
        <v>0.71499999999999997</v>
      </c>
      <c r="AY271" s="518">
        <v>0.69499999999999995</v>
      </c>
      <c r="AZ271" s="518">
        <v>0.67500000000000004</v>
      </c>
      <c r="BA271" s="518">
        <v>0.65500000000000003</v>
      </c>
      <c r="BB271" s="510">
        <v>0.63500000000000001</v>
      </c>
      <c r="BC271" s="511">
        <f t="shared" si="125"/>
        <v>5.7971014492753659</v>
      </c>
      <c r="BD271" s="512">
        <f t="shared" si="125"/>
        <v>7.8125</v>
      </c>
      <c r="BE271" s="512">
        <f t="shared" si="125"/>
        <v>14.285714285714279</v>
      </c>
      <c r="BF271" s="512">
        <f t="shared" si="125"/>
        <v>16.062176165803123</v>
      </c>
      <c r="BG271" s="512">
        <f t="shared" si="125"/>
        <v>14.880952380952372</v>
      </c>
      <c r="BH271" s="512">
        <f t="shared" si="125"/>
        <v>9.8039215686274375</v>
      </c>
      <c r="BI271" s="512">
        <f t="shared" si="125"/>
        <v>6.9930069930070005</v>
      </c>
      <c r="BJ271" s="512">
        <f t="shared" si="125"/>
        <v>2.877697841726623</v>
      </c>
      <c r="BK271" s="512">
        <f t="shared" si="125"/>
        <v>2.962962962962945</v>
      </c>
      <c r="BL271" s="512">
        <f t="shared" si="125"/>
        <v>3.0534351145038219</v>
      </c>
      <c r="BM271" s="513">
        <f t="shared" si="125"/>
        <v>3.1496062992125928</v>
      </c>
      <c r="BN271" s="514">
        <f t="shared" si="126"/>
        <v>7.970825005616871</v>
      </c>
      <c r="BO271" s="514">
        <f t="shared" si="127"/>
        <v>4.8674023522410126</v>
      </c>
    </row>
    <row r="272" spans="1:67" s="480" customFormat="1">
      <c r="A272" s="466" t="s">
        <v>794</v>
      </c>
      <c r="B272" s="642" t="s">
        <v>795</v>
      </c>
      <c r="C272" s="450" t="s">
        <v>857</v>
      </c>
      <c r="D272" s="450" t="s">
        <v>610</v>
      </c>
      <c r="E272" s="467">
        <v>28</v>
      </c>
      <c r="F272" s="468">
        <v>88</v>
      </c>
      <c r="G272" s="469" t="s">
        <v>660</v>
      </c>
      <c r="H272" s="470" t="s">
        <v>660</v>
      </c>
      <c r="I272" s="479">
        <v>46.06</v>
      </c>
      <c r="J272" s="472">
        <f t="shared" si="111"/>
        <v>2.6052974381241856</v>
      </c>
      <c r="K272" s="510">
        <v>0.28000000000000003</v>
      </c>
      <c r="L272" s="510">
        <v>0.3</v>
      </c>
      <c r="M272" s="473">
        <f t="shared" si="112"/>
        <v>7.1428571428571397</v>
      </c>
      <c r="N272" s="481">
        <v>40497</v>
      </c>
      <c r="O272" s="475">
        <v>40499</v>
      </c>
      <c r="P272" s="474">
        <v>40513</v>
      </c>
      <c r="Q272" s="475" t="s">
        <v>7</v>
      </c>
      <c r="R272" s="450"/>
      <c r="S272" s="476">
        <f t="shared" si="113"/>
        <v>1.2</v>
      </c>
      <c r="T272" s="472">
        <f t="shared" si="114"/>
        <v>27.027027027027025</v>
      </c>
      <c r="U272" s="498">
        <f t="shared" si="115"/>
        <v>-5.1807472572648283</v>
      </c>
      <c r="V272" s="477">
        <f t="shared" si="116"/>
        <v>10.373873873873874</v>
      </c>
      <c r="W272" s="499">
        <v>12</v>
      </c>
      <c r="X272" s="471">
        <v>4.4400000000000004</v>
      </c>
      <c r="Y272" s="478">
        <v>0.61</v>
      </c>
      <c r="Z272" s="479">
        <v>1.03</v>
      </c>
      <c r="AA272" s="471">
        <v>1.95</v>
      </c>
      <c r="AB272" s="478">
        <v>6.26</v>
      </c>
      <c r="AC272" s="479">
        <v>6.47</v>
      </c>
      <c r="AD272" s="500">
        <f>(AC272/AB272-1)*100</f>
        <v>3.3546325878594185</v>
      </c>
      <c r="AE272" s="519">
        <f t="shared" si="117"/>
        <v>12.062012255800555</v>
      </c>
      <c r="AF272" s="501">
        <v>21540</v>
      </c>
      <c r="AG272" s="479">
        <v>44.06</v>
      </c>
      <c r="AH272" s="479">
        <v>59.54</v>
      </c>
      <c r="AI272" s="502">
        <f t="shared" si="118"/>
        <v>4.5392646391284615</v>
      </c>
      <c r="AJ272" s="503">
        <f t="shared" si="119"/>
        <v>-22.640241854215649</v>
      </c>
      <c r="AK272" s="504">
        <f t="shared" si="120"/>
        <v>0.98362525047838567</v>
      </c>
      <c r="AL272" s="505">
        <f t="shared" si="121"/>
        <v>1.7857142857142572</v>
      </c>
      <c r="AM272" s="559">
        <f t="shared" si="122"/>
        <v>12.530855733856594</v>
      </c>
      <c r="AN272" s="559">
        <f t="shared" si="123"/>
        <v>20.973552688431262</v>
      </c>
      <c r="AO272" s="500">
        <f t="shared" si="124"/>
        <v>21.322706669263304</v>
      </c>
      <c r="AP272" s="507"/>
      <c r="AQ272" s="508">
        <v>1.1399999999999999</v>
      </c>
      <c r="AR272" s="508">
        <v>1.1200000000000001</v>
      </c>
      <c r="AS272" s="518">
        <v>0.96</v>
      </c>
      <c r="AT272" s="518">
        <v>0.8</v>
      </c>
      <c r="AU272" s="518">
        <v>0.55000000000000004</v>
      </c>
      <c r="AV272" s="518">
        <v>0.44</v>
      </c>
      <c r="AW272" s="518">
        <v>0.38</v>
      </c>
      <c r="AX272" s="518">
        <v>0.3</v>
      </c>
      <c r="AY272" s="518">
        <v>0.23</v>
      </c>
      <c r="AZ272" s="518">
        <v>0.1925</v>
      </c>
      <c r="BA272" s="518">
        <v>0.16500000000000001</v>
      </c>
      <c r="BB272" s="510">
        <v>0.14499999999999999</v>
      </c>
      <c r="BC272" s="511">
        <f t="shared" si="125"/>
        <v>1.7857142857142572</v>
      </c>
      <c r="BD272" s="512">
        <f t="shared" si="125"/>
        <v>16.666666666666675</v>
      </c>
      <c r="BE272" s="512">
        <f t="shared" si="125"/>
        <v>19.999999999999996</v>
      </c>
      <c r="BF272" s="512">
        <f t="shared" si="125"/>
        <v>45.45454545454546</v>
      </c>
      <c r="BG272" s="512">
        <f t="shared" si="125"/>
        <v>25</v>
      </c>
      <c r="BH272" s="512">
        <f t="shared" si="125"/>
        <v>15.789473684210531</v>
      </c>
      <c r="BI272" s="512">
        <f t="shared" si="125"/>
        <v>26.666666666666682</v>
      </c>
      <c r="BJ272" s="512">
        <f t="shared" si="125"/>
        <v>30.434782608695631</v>
      </c>
      <c r="BK272" s="512">
        <f t="shared" si="125"/>
        <v>19.480519480519476</v>
      </c>
      <c r="BL272" s="512">
        <f t="shared" si="125"/>
        <v>16.666666666666675</v>
      </c>
      <c r="BM272" s="513">
        <f t="shared" si="125"/>
        <v>13.793103448275868</v>
      </c>
      <c r="BN272" s="514">
        <f t="shared" si="126"/>
        <v>21.067103541996481</v>
      </c>
      <c r="BO272" s="514">
        <f t="shared" si="127"/>
        <v>10.549638469219877</v>
      </c>
    </row>
    <row r="273" spans="1:67" s="658" customFormat="1">
      <c r="A273" s="668" t="s">
        <v>686</v>
      </c>
      <c r="B273" s="669" t="s">
        <v>687</v>
      </c>
      <c r="C273" s="723" t="s">
        <v>856</v>
      </c>
      <c r="D273" s="723" t="s">
        <v>610</v>
      </c>
      <c r="E273" s="670">
        <v>50</v>
      </c>
      <c r="F273" s="646">
        <v>11</v>
      </c>
      <c r="G273" s="671" t="s">
        <v>796</v>
      </c>
      <c r="H273" s="672" t="s">
        <v>796</v>
      </c>
      <c r="I273" s="676">
        <v>27.33</v>
      </c>
      <c r="J273" s="667">
        <f t="shared" si="111"/>
        <v>5.8543724844493239</v>
      </c>
      <c r="K273" s="698">
        <v>0.39500000000000002</v>
      </c>
      <c r="L273" s="703">
        <v>0.4</v>
      </c>
      <c r="M273" s="1112">
        <f t="shared" si="112"/>
        <v>1.2658227848101333</v>
      </c>
      <c r="N273" s="1113">
        <v>40441</v>
      </c>
      <c r="O273" s="1114">
        <v>40443</v>
      </c>
      <c r="P273" s="1115">
        <v>40466</v>
      </c>
      <c r="Q273" s="673" t="s">
        <v>13</v>
      </c>
      <c r="R273" s="669"/>
      <c r="S273" s="653">
        <f t="shared" si="113"/>
        <v>1.6</v>
      </c>
      <c r="T273" s="1116">
        <f t="shared" si="114"/>
        <v>70.484581497797365</v>
      </c>
      <c r="U273" s="687">
        <f t="shared" si="115"/>
        <v>-31.379012384964543</v>
      </c>
      <c r="V273" s="1117">
        <f t="shared" si="116"/>
        <v>12.039647577092509</v>
      </c>
      <c r="W273" s="675">
        <v>12</v>
      </c>
      <c r="X273" s="1118">
        <v>2.27</v>
      </c>
      <c r="Y273" s="677">
        <v>10.08</v>
      </c>
      <c r="Z273" s="676">
        <v>1.18</v>
      </c>
      <c r="AA273" s="1119">
        <v>0.88</v>
      </c>
      <c r="AB273" s="677">
        <v>0.55000000000000004</v>
      </c>
      <c r="AC273" s="676">
        <v>1.51</v>
      </c>
      <c r="AD273" s="678" t="s">
        <v>913</v>
      </c>
      <c r="AE273" s="688">
        <f t="shared" si="117"/>
        <v>4.9296536796536783</v>
      </c>
      <c r="AF273" s="1120">
        <v>4460</v>
      </c>
      <c r="AG273" s="676">
        <v>26.4</v>
      </c>
      <c r="AH273" s="676">
        <v>34.33</v>
      </c>
      <c r="AI273" s="1121">
        <f t="shared" si="118"/>
        <v>3.5227272727272716</v>
      </c>
      <c r="AJ273" s="1122">
        <f t="shared" si="119"/>
        <v>-20.390329158170697</v>
      </c>
      <c r="AK273" s="683">
        <f t="shared" si="120"/>
        <v>0.71310104297978172</v>
      </c>
      <c r="AL273" s="689">
        <f t="shared" si="121"/>
        <v>1.2779552715654896</v>
      </c>
      <c r="AM273" s="690">
        <f t="shared" si="122"/>
        <v>4.2238416279598345</v>
      </c>
      <c r="AN273" s="690">
        <f t="shared" si="123"/>
        <v>6.3986769324659409</v>
      </c>
      <c r="AO273" s="678">
        <f t="shared" si="124"/>
        <v>8.9730298328106084</v>
      </c>
      <c r="AP273" s="684"/>
      <c r="AQ273" s="702">
        <v>1.585</v>
      </c>
      <c r="AR273" s="700">
        <v>1.5649999999999999</v>
      </c>
      <c r="AS273" s="700">
        <v>1.5249999999999999</v>
      </c>
      <c r="AT273" s="700">
        <v>1.4</v>
      </c>
      <c r="AU273" s="700">
        <v>1.31</v>
      </c>
      <c r="AV273" s="700">
        <v>1.16238</v>
      </c>
      <c r="AW273" s="700">
        <v>1</v>
      </c>
      <c r="AX273" s="700">
        <v>0.88254999999999995</v>
      </c>
      <c r="AY273" s="700">
        <v>0.79729000000000005</v>
      </c>
      <c r="AZ273" s="700">
        <v>0.74377000000000004</v>
      </c>
      <c r="BA273" s="700">
        <v>0.67118000000000011</v>
      </c>
      <c r="BB273" s="679">
        <v>0.60043999999999997</v>
      </c>
      <c r="BC273" s="691">
        <f t="shared" si="125"/>
        <v>1.2779552715654896</v>
      </c>
      <c r="BD273" s="692">
        <f t="shared" si="125"/>
        <v>2.6229508196721429</v>
      </c>
      <c r="BE273" s="692">
        <f t="shared" si="125"/>
        <v>8.9285714285714199</v>
      </c>
      <c r="BF273" s="692">
        <f t="shared" si="125"/>
        <v>6.8702290076335659</v>
      </c>
      <c r="BG273" s="692">
        <f t="shared" si="125"/>
        <v>12.699805571327794</v>
      </c>
      <c r="BH273" s="692">
        <f t="shared" si="125"/>
        <v>16.237999999999996</v>
      </c>
      <c r="BI273" s="692">
        <f t="shared" si="125"/>
        <v>13.308027873774876</v>
      </c>
      <c r="BJ273" s="692">
        <f t="shared" si="125"/>
        <v>10.693724993415188</v>
      </c>
      <c r="BK273" s="692">
        <f t="shared" si="125"/>
        <v>7.1957728867795057</v>
      </c>
      <c r="BL273" s="692">
        <f t="shared" si="125"/>
        <v>10.815280550671936</v>
      </c>
      <c r="BM273" s="693">
        <f t="shared" si="125"/>
        <v>11.78136033575381</v>
      </c>
      <c r="BN273" s="694">
        <f t="shared" si="126"/>
        <v>9.3119707944696124</v>
      </c>
      <c r="BO273" s="694">
        <f t="shared" si="127"/>
        <v>4.3228634456339892</v>
      </c>
    </row>
    <row r="274" spans="1:67" s="480" customFormat="1">
      <c r="A274" s="466" t="s">
        <v>898</v>
      </c>
      <c r="B274" s="642" t="s">
        <v>899</v>
      </c>
      <c r="C274" s="450" t="s">
        <v>858</v>
      </c>
      <c r="D274" s="450" t="s">
        <v>768</v>
      </c>
      <c r="E274" s="467">
        <v>39</v>
      </c>
      <c r="F274" s="468">
        <v>47</v>
      </c>
      <c r="G274" s="469" t="s">
        <v>660</v>
      </c>
      <c r="H274" s="470" t="s">
        <v>660</v>
      </c>
      <c r="I274" s="471">
        <v>51.32</v>
      </c>
      <c r="J274" s="472">
        <f t="shared" si="111"/>
        <v>3.7412314886983626</v>
      </c>
      <c r="K274" s="510">
        <v>0.44</v>
      </c>
      <c r="L274" s="510">
        <v>0.48</v>
      </c>
      <c r="M274" s="473">
        <f t="shared" si="112"/>
        <v>9.0909090909090828</v>
      </c>
      <c r="N274" s="474">
        <v>40646</v>
      </c>
      <c r="O274" s="475">
        <v>40648</v>
      </c>
      <c r="P274" s="474">
        <v>40679</v>
      </c>
      <c r="Q274" s="475" t="s">
        <v>18</v>
      </c>
      <c r="R274" s="450"/>
      <c r="S274" s="476">
        <f t="shared" si="113"/>
        <v>1.92</v>
      </c>
      <c r="T274" s="472">
        <f t="shared" si="114"/>
        <v>58.536585365853654</v>
      </c>
      <c r="U274" s="498">
        <f t="shared" si="115"/>
        <v>50.564970355335248</v>
      </c>
      <c r="V274" s="477">
        <f t="shared" si="116"/>
        <v>15.646341463414636</v>
      </c>
      <c r="W274" s="499">
        <v>12</v>
      </c>
      <c r="X274" s="471">
        <v>3.28</v>
      </c>
      <c r="Y274" s="478">
        <v>1.25</v>
      </c>
      <c r="Z274" s="479">
        <v>2.15</v>
      </c>
      <c r="AA274" s="471">
        <v>3.26</v>
      </c>
      <c r="AB274" s="478">
        <v>4.63</v>
      </c>
      <c r="AC274" s="479">
        <v>4.99</v>
      </c>
      <c r="AD274" s="500">
        <f t="shared" ref="AD274:AD281" si="128">(AC274/AB274-1)*100</f>
        <v>7.7753779697624203</v>
      </c>
      <c r="AE274" s="519">
        <f t="shared" si="117"/>
        <v>8.867386609071275</v>
      </c>
      <c r="AF274" s="501">
        <v>79770</v>
      </c>
      <c r="AG274" s="479">
        <v>45.07</v>
      </c>
      <c r="AH274" s="479">
        <v>54.24</v>
      </c>
      <c r="AI274" s="502">
        <f t="shared" si="118"/>
        <v>13.867317506101621</v>
      </c>
      <c r="AJ274" s="503">
        <f t="shared" si="119"/>
        <v>-5.3834808259587055</v>
      </c>
      <c r="AK274" s="504">
        <f t="shared" si="120"/>
        <v>1.0968852706335368</v>
      </c>
      <c r="AL274" s="505">
        <f t="shared" si="121"/>
        <v>10.256410256410241</v>
      </c>
      <c r="AM274" s="559">
        <f t="shared" si="122"/>
        <v>10.639000049405013</v>
      </c>
      <c r="AN274" s="559">
        <f t="shared" si="123"/>
        <v>9.652803993675807</v>
      </c>
      <c r="AO274" s="500">
        <f t="shared" si="124"/>
        <v>8.8001947442512005</v>
      </c>
      <c r="AP274" s="507"/>
      <c r="AQ274" s="508">
        <v>1.72</v>
      </c>
      <c r="AR274" s="508">
        <v>1.56</v>
      </c>
      <c r="AS274" s="509">
        <v>1.3049999999999999</v>
      </c>
      <c r="AT274" s="509">
        <v>1.27</v>
      </c>
      <c r="AU274" s="509">
        <v>1.1499999999999999</v>
      </c>
      <c r="AV274" s="509">
        <v>1.085</v>
      </c>
      <c r="AW274" s="509">
        <v>1.0249999999999999</v>
      </c>
      <c r="AX274" s="509">
        <v>0.97</v>
      </c>
      <c r="AY274" s="509">
        <v>0.91500000000000004</v>
      </c>
      <c r="AZ274" s="509">
        <v>0.82</v>
      </c>
      <c r="BA274" s="509">
        <v>0.74</v>
      </c>
      <c r="BB274" s="510">
        <v>0.66</v>
      </c>
      <c r="BC274" s="511">
        <f t="shared" si="125"/>
        <v>10.256410256410241</v>
      </c>
      <c r="BD274" s="540">
        <f t="shared" si="125"/>
        <v>19.540229885057482</v>
      </c>
      <c r="BE274" s="540">
        <f t="shared" si="125"/>
        <v>2.7559055118110187</v>
      </c>
      <c r="BF274" s="540">
        <f t="shared" si="125"/>
        <v>10.434782608695659</v>
      </c>
      <c r="BG274" s="540">
        <f t="shared" si="125"/>
        <v>5.990783410138234</v>
      </c>
      <c r="BH274" s="540">
        <f t="shared" si="125"/>
        <v>5.8536585365853711</v>
      </c>
      <c r="BI274" s="540">
        <f t="shared" si="125"/>
        <v>5.6701030927835072</v>
      </c>
      <c r="BJ274" s="540">
        <f t="shared" si="125"/>
        <v>6.0109289617486183</v>
      </c>
      <c r="BK274" s="540">
        <f t="shared" si="125"/>
        <v>11.585365853658548</v>
      </c>
      <c r="BL274" s="540">
        <f t="shared" si="125"/>
        <v>10.810810810810811</v>
      </c>
      <c r="BM274" s="513">
        <f t="shared" si="125"/>
        <v>12.12121212121211</v>
      </c>
      <c r="BN274" s="514">
        <f t="shared" si="126"/>
        <v>9.184562822628326</v>
      </c>
      <c r="BO274" s="514">
        <f t="shared" si="127"/>
        <v>4.3903857539398325</v>
      </c>
    </row>
    <row r="275" spans="1:67" s="480" customFormat="1">
      <c r="A275" s="466" t="s">
        <v>676</v>
      </c>
      <c r="B275" s="939" t="s">
        <v>503</v>
      </c>
      <c r="C275" s="450" t="s">
        <v>858</v>
      </c>
      <c r="D275" s="599" t="s">
        <v>225</v>
      </c>
      <c r="E275" s="467">
        <v>34</v>
      </c>
      <c r="F275" s="468">
        <v>73</v>
      </c>
      <c r="G275" s="469" t="s">
        <v>796</v>
      </c>
      <c r="H275" s="470" t="s">
        <v>796</v>
      </c>
      <c r="I275" s="479">
        <v>36.049999999999997</v>
      </c>
      <c r="J275" s="472">
        <f t="shared" si="111"/>
        <v>2.6907073509015258</v>
      </c>
      <c r="K275" s="509">
        <v>0.22500000000000001</v>
      </c>
      <c r="L275" s="555">
        <v>0.24249999999999999</v>
      </c>
      <c r="M275" s="600">
        <f t="shared" si="112"/>
        <v>7.7777777777777724</v>
      </c>
      <c r="N275" s="608">
        <v>40730</v>
      </c>
      <c r="O275" s="475">
        <v>40732</v>
      </c>
      <c r="P275" s="609">
        <v>40753</v>
      </c>
      <c r="Q275" s="626" t="s">
        <v>453</v>
      </c>
      <c r="R275" s="450"/>
      <c r="S275" s="600">
        <f t="shared" si="113"/>
        <v>0.97</v>
      </c>
      <c r="T275" s="604">
        <f t="shared" si="114"/>
        <v>33.91608391608392</v>
      </c>
      <c r="U275" s="498">
        <f t="shared" si="115"/>
        <v>16.194850149407223</v>
      </c>
      <c r="V275" s="472">
        <f t="shared" si="116"/>
        <v>12.604895104895105</v>
      </c>
      <c r="W275" s="499">
        <v>4</v>
      </c>
      <c r="X275" s="605">
        <v>2.86</v>
      </c>
      <c r="Y275" s="471">
        <v>1.35</v>
      </c>
      <c r="Z275" s="471">
        <v>2.4</v>
      </c>
      <c r="AA275" s="471">
        <v>2.41</v>
      </c>
      <c r="AB275" s="478">
        <v>3.46</v>
      </c>
      <c r="AC275" s="471">
        <v>3.78</v>
      </c>
      <c r="AD275" s="500">
        <f t="shared" si="128"/>
        <v>9.2485549132947931</v>
      </c>
      <c r="AE275" s="500">
        <f t="shared" si="117"/>
        <v>7.7178334403767916</v>
      </c>
      <c r="AF275" s="501">
        <v>38250</v>
      </c>
      <c r="AG275" s="471">
        <v>30.8</v>
      </c>
      <c r="AH275" s="471">
        <v>43.33</v>
      </c>
      <c r="AI275" s="502">
        <f t="shared" si="118"/>
        <v>17.045454545454533</v>
      </c>
      <c r="AJ275" s="503">
        <f t="shared" si="119"/>
        <v>-16.801292407108242</v>
      </c>
      <c r="AK275" s="504">
        <f t="shared" si="120"/>
        <v>1.123820981717357</v>
      </c>
      <c r="AL275" s="505">
        <f t="shared" si="121"/>
        <v>9.554140127388532</v>
      </c>
      <c r="AM275" s="506">
        <f t="shared" si="122"/>
        <v>22.311379501903406</v>
      </c>
      <c r="AN275" s="506">
        <f t="shared" si="123"/>
        <v>19.025274051448804</v>
      </c>
      <c r="AO275" s="500">
        <f t="shared" si="124"/>
        <v>16.92909668083924</v>
      </c>
      <c r="AP275" s="606"/>
      <c r="AQ275" s="508">
        <v>0.86</v>
      </c>
      <c r="AR275" s="508">
        <v>0.78500000000000003</v>
      </c>
      <c r="AS275" s="509">
        <v>0.625</v>
      </c>
      <c r="AT275" s="509">
        <v>0.47</v>
      </c>
      <c r="AU275" s="509">
        <v>0.41249999999999998</v>
      </c>
      <c r="AV275" s="509">
        <v>0.36</v>
      </c>
      <c r="AW275" s="509">
        <v>0.3125</v>
      </c>
      <c r="AX275" s="509">
        <v>0.27</v>
      </c>
      <c r="AY275" s="509">
        <v>0.24</v>
      </c>
      <c r="AZ275" s="509">
        <v>0.215</v>
      </c>
      <c r="BA275" s="509">
        <v>0.18</v>
      </c>
      <c r="BB275" s="510">
        <v>0.14499999999999999</v>
      </c>
      <c r="BC275" s="511">
        <f t="shared" si="125"/>
        <v>9.554140127388532</v>
      </c>
      <c r="BD275" s="540">
        <f t="shared" si="125"/>
        <v>25.6</v>
      </c>
      <c r="BE275" s="540">
        <f t="shared" si="125"/>
        <v>32.978723404255319</v>
      </c>
      <c r="BF275" s="540">
        <f t="shared" si="125"/>
        <v>13.939393939393941</v>
      </c>
      <c r="BG275" s="540">
        <f t="shared" si="125"/>
        <v>14.583333333333325</v>
      </c>
      <c r="BH275" s="540">
        <f t="shared" si="125"/>
        <v>15.199999999999992</v>
      </c>
      <c r="BI275" s="540">
        <f t="shared" si="125"/>
        <v>15.740740740740744</v>
      </c>
      <c r="BJ275" s="540">
        <f t="shared" si="125"/>
        <v>12.500000000000021</v>
      </c>
      <c r="BK275" s="540">
        <f t="shared" si="125"/>
        <v>11.627906976744185</v>
      </c>
      <c r="BL275" s="540">
        <f t="shared" si="125"/>
        <v>19.444444444444443</v>
      </c>
      <c r="BM275" s="513">
        <f t="shared" si="125"/>
        <v>24.137931034482762</v>
      </c>
      <c r="BN275" s="514">
        <f t="shared" si="126"/>
        <v>17.755146727343931</v>
      </c>
      <c r="BO275" s="514">
        <f t="shared" si="127"/>
        <v>6.772375648429227</v>
      </c>
    </row>
    <row r="276" spans="1:67" s="480" customFormat="1">
      <c r="A276" s="484" t="s">
        <v>294</v>
      </c>
      <c r="B276" s="643" t="s">
        <v>295</v>
      </c>
      <c r="C276" s="450" t="s">
        <v>858</v>
      </c>
      <c r="D276" s="451" t="s">
        <v>221</v>
      </c>
      <c r="E276" s="485">
        <v>49</v>
      </c>
      <c r="F276" s="468">
        <v>13</v>
      </c>
      <c r="G276" s="486" t="s">
        <v>660</v>
      </c>
      <c r="H276" s="487" t="s">
        <v>660</v>
      </c>
      <c r="I276" s="588">
        <v>64.790000000000006</v>
      </c>
      <c r="J276" s="472">
        <f t="shared" si="111"/>
        <v>3.5190615835777121</v>
      </c>
      <c r="K276" s="641">
        <v>0.54</v>
      </c>
      <c r="L276" s="641">
        <v>0.56999999999999995</v>
      </c>
      <c r="M276" s="489">
        <f t="shared" si="112"/>
        <v>5.5555555555555358</v>
      </c>
      <c r="N276" s="589">
        <v>40690</v>
      </c>
      <c r="O276" s="491">
        <v>40694</v>
      </c>
      <c r="P276" s="590">
        <v>40708</v>
      </c>
      <c r="Q276" s="715" t="s">
        <v>229</v>
      </c>
      <c r="R276" s="451"/>
      <c r="S276" s="476">
        <f t="shared" si="113"/>
        <v>2.2799999999999998</v>
      </c>
      <c r="T276" s="520">
        <f t="shared" si="114"/>
        <v>54.54545454545454</v>
      </c>
      <c r="U276" s="498">
        <f t="shared" si="115"/>
        <v>43.279059491919078</v>
      </c>
      <c r="V276" s="494">
        <f t="shared" si="116"/>
        <v>15.500000000000002</v>
      </c>
      <c r="W276" s="542">
        <v>12</v>
      </c>
      <c r="X276" s="488">
        <v>4.18</v>
      </c>
      <c r="Y276" s="495">
        <v>2.16</v>
      </c>
      <c r="Z276" s="488">
        <v>2.81</v>
      </c>
      <c r="AA276" s="488">
        <v>2.98</v>
      </c>
      <c r="AB276" s="495">
        <v>4.97</v>
      </c>
      <c r="AC276" s="488">
        <v>5.29</v>
      </c>
      <c r="AD276" s="543">
        <f t="shared" si="128"/>
        <v>6.4386317907444646</v>
      </c>
      <c r="AE276" s="500">
        <f t="shared" si="117"/>
        <v>6.0352857888069158</v>
      </c>
      <c r="AF276" s="544">
        <v>177600</v>
      </c>
      <c r="AG276" s="488">
        <v>56.99</v>
      </c>
      <c r="AH276" s="488">
        <v>68.05</v>
      </c>
      <c r="AI276" s="545">
        <f t="shared" si="118"/>
        <v>13.686611686260756</v>
      </c>
      <c r="AJ276" s="546">
        <f t="shared" si="119"/>
        <v>-4.7905951506245277</v>
      </c>
      <c r="AK276" s="504">
        <f t="shared" si="120"/>
        <v>0.81356971984940996</v>
      </c>
      <c r="AL276" s="547">
        <f t="shared" si="121"/>
        <v>9.32642487046631</v>
      </c>
      <c r="AM276" s="548">
        <f t="shared" si="122"/>
        <v>9.2083419710420991</v>
      </c>
      <c r="AN276" s="548">
        <f t="shared" si="123"/>
        <v>10.599828644829113</v>
      </c>
      <c r="AO276" s="543">
        <f t="shared" si="124"/>
        <v>13.028789526226614</v>
      </c>
      <c r="AP276" s="507"/>
      <c r="AQ276" s="560">
        <v>2.11</v>
      </c>
      <c r="AR276" s="560">
        <v>1.93</v>
      </c>
      <c r="AS276" s="561">
        <v>1.7949999999999999</v>
      </c>
      <c r="AT276" s="561">
        <v>1.62</v>
      </c>
      <c r="AU276" s="561">
        <v>1.4550000000000001</v>
      </c>
      <c r="AV276" s="561">
        <v>1.2749999999999999</v>
      </c>
      <c r="AW276" s="561">
        <v>1.095</v>
      </c>
      <c r="AX276" s="561">
        <v>0.92500000000000004</v>
      </c>
      <c r="AY276" s="561">
        <v>0.79500000000000004</v>
      </c>
      <c r="AZ276" s="561">
        <v>0.7</v>
      </c>
      <c r="BA276" s="561">
        <v>0.62</v>
      </c>
      <c r="BB276" s="572">
        <v>0.54500000000000004</v>
      </c>
      <c r="BC276" s="511">
        <f t="shared" si="125"/>
        <v>9.32642487046631</v>
      </c>
      <c r="BD276" s="540">
        <f t="shared" si="125"/>
        <v>7.5208913649025044</v>
      </c>
      <c r="BE276" s="540">
        <f t="shared" si="125"/>
        <v>10.80246913580245</v>
      </c>
      <c r="BF276" s="540">
        <f t="shared" si="125"/>
        <v>11.340206185567014</v>
      </c>
      <c r="BG276" s="540">
        <f t="shared" si="125"/>
        <v>14.117647058823547</v>
      </c>
      <c r="BH276" s="540">
        <f t="shared" si="125"/>
        <v>16.43835616438356</v>
      </c>
      <c r="BI276" s="540">
        <f t="shared" si="125"/>
        <v>18.378378378378368</v>
      </c>
      <c r="BJ276" s="540">
        <f t="shared" si="125"/>
        <v>16.35220125786163</v>
      </c>
      <c r="BK276" s="540">
        <f t="shared" si="125"/>
        <v>13.571428571428591</v>
      </c>
      <c r="BL276" s="540">
        <f t="shared" si="125"/>
        <v>12.903225806451601</v>
      </c>
      <c r="BM276" s="513">
        <f t="shared" si="125"/>
        <v>13.761467889908241</v>
      </c>
      <c r="BN276" s="514">
        <f t="shared" si="126"/>
        <v>13.137517880361257</v>
      </c>
      <c r="BO276" s="514">
        <f t="shared" si="127"/>
        <v>3.0902071826844644</v>
      </c>
    </row>
    <row r="277" spans="1:67" s="480" customFormat="1">
      <c r="A277" s="466" t="s">
        <v>684</v>
      </c>
      <c r="B277" s="642" t="s">
        <v>685</v>
      </c>
      <c r="C277" s="450" t="s">
        <v>860</v>
      </c>
      <c r="D277" s="450" t="s">
        <v>767</v>
      </c>
      <c r="E277" s="467">
        <v>53</v>
      </c>
      <c r="F277" s="468">
        <v>9</v>
      </c>
      <c r="G277" s="469" t="s">
        <v>660</v>
      </c>
      <c r="H277" s="470" t="s">
        <v>660</v>
      </c>
      <c r="I277" s="607">
        <v>87.14</v>
      </c>
      <c r="J277" s="520">
        <f t="shared" si="111"/>
        <v>2.524672940096397</v>
      </c>
      <c r="K277" s="555">
        <v>0.52500000000000002</v>
      </c>
      <c r="L277" s="555">
        <v>0.55000000000000004</v>
      </c>
      <c r="M277" s="473">
        <f t="shared" si="112"/>
        <v>4.7619047619047672</v>
      </c>
      <c r="N277" s="608">
        <v>40590</v>
      </c>
      <c r="O277" s="475">
        <v>40592</v>
      </c>
      <c r="P277" s="609">
        <v>40614</v>
      </c>
      <c r="Q277" s="474" t="s">
        <v>246</v>
      </c>
      <c r="R277" s="450"/>
      <c r="S277" s="476">
        <f t="shared" si="113"/>
        <v>2.2000000000000002</v>
      </c>
      <c r="T277" s="472">
        <f t="shared" si="114"/>
        <v>37.351443123938886</v>
      </c>
      <c r="U277" s="556">
        <f t="shared" si="115"/>
        <v>51.702903685480919</v>
      </c>
      <c r="V277" s="477">
        <f t="shared" si="116"/>
        <v>14.794567062818338</v>
      </c>
      <c r="W277" s="499">
        <v>12</v>
      </c>
      <c r="X277" s="471">
        <v>5.89</v>
      </c>
      <c r="Y277" s="478">
        <v>1.1299999999999999</v>
      </c>
      <c r="Z277" s="479">
        <v>2.17</v>
      </c>
      <c r="AA277" s="471">
        <v>3.5</v>
      </c>
      <c r="AB277" s="478">
        <v>6.29</v>
      </c>
      <c r="AC277" s="479">
        <v>7.07</v>
      </c>
      <c r="AD277" s="500">
        <f t="shared" si="128"/>
        <v>12.400635930047699</v>
      </c>
      <c r="AE277" s="500">
        <f t="shared" si="117"/>
        <v>12.259943441619653</v>
      </c>
      <c r="AF277" s="501">
        <v>61830</v>
      </c>
      <c r="AG277" s="479">
        <v>78.400000000000006</v>
      </c>
      <c r="AH277" s="479">
        <v>98.19</v>
      </c>
      <c r="AI277" s="502">
        <f t="shared" si="118"/>
        <v>11.147959183673461</v>
      </c>
      <c r="AJ277" s="503">
        <f t="shared" si="119"/>
        <v>-11.253691821977796</v>
      </c>
      <c r="AK277" s="504">
        <f t="shared" si="120"/>
        <v>0.74637341076545094</v>
      </c>
      <c r="AL277" s="505">
        <f t="shared" si="121"/>
        <v>2.941176470588247</v>
      </c>
      <c r="AM277" s="506">
        <f t="shared" si="122"/>
        <v>3.0321324952139239</v>
      </c>
      <c r="AN277" s="506">
        <f t="shared" si="123"/>
        <v>4.5639552591273169</v>
      </c>
      <c r="AO277" s="500">
        <f t="shared" si="124"/>
        <v>6.1148417042974579</v>
      </c>
      <c r="AP277" s="507"/>
      <c r="AQ277" s="508">
        <v>2.1</v>
      </c>
      <c r="AR277" s="508">
        <v>2.04</v>
      </c>
      <c r="AS277" s="509">
        <v>2</v>
      </c>
      <c r="AT277" s="509">
        <v>1.92</v>
      </c>
      <c r="AU277" s="509">
        <v>1.84</v>
      </c>
      <c r="AV277" s="509">
        <v>1.68</v>
      </c>
      <c r="AW277" s="509">
        <v>1.44</v>
      </c>
      <c r="AX277" s="509">
        <v>1.32</v>
      </c>
      <c r="AY277" s="509">
        <v>1.24</v>
      </c>
      <c r="AZ277" s="509">
        <v>1.2</v>
      </c>
      <c r="BA277" s="509">
        <v>1.1599999999999999</v>
      </c>
      <c r="BB277" s="510">
        <v>1.1200000000000001</v>
      </c>
      <c r="BC277" s="564">
        <f t="shared" si="125"/>
        <v>2.941176470588247</v>
      </c>
      <c r="BD277" s="565">
        <f t="shared" si="125"/>
        <v>2.0000000000000018</v>
      </c>
      <c r="BE277" s="565">
        <f t="shared" si="125"/>
        <v>4.1666666666666741</v>
      </c>
      <c r="BF277" s="565">
        <f t="shared" si="125"/>
        <v>4.3478260869565188</v>
      </c>
      <c r="BG277" s="565">
        <f t="shared" si="125"/>
        <v>9.5238095238095344</v>
      </c>
      <c r="BH277" s="565">
        <f t="shared" si="125"/>
        <v>16.666666666666675</v>
      </c>
      <c r="BI277" s="565">
        <f t="shared" si="125"/>
        <v>9.0909090909090828</v>
      </c>
      <c r="BJ277" s="565">
        <f t="shared" si="125"/>
        <v>6.4516129032258229</v>
      </c>
      <c r="BK277" s="565">
        <f t="shared" si="125"/>
        <v>3.3333333333333437</v>
      </c>
      <c r="BL277" s="565">
        <f t="shared" si="125"/>
        <v>3.4482758620689724</v>
      </c>
      <c r="BM277" s="566">
        <f t="shared" si="125"/>
        <v>3.5714285714285587</v>
      </c>
      <c r="BN277" s="567">
        <f t="shared" si="126"/>
        <v>5.9583368341503125</v>
      </c>
      <c r="BO277" s="567">
        <f t="shared" si="127"/>
        <v>4.1220157034264666</v>
      </c>
    </row>
    <row r="278" spans="1:67" s="658" customFormat="1">
      <c r="A278" s="1123" t="s">
        <v>212</v>
      </c>
      <c r="B278" s="644" t="s">
        <v>532</v>
      </c>
      <c r="C278" s="644" t="s">
        <v>859</v>
      </c>
      <c r="D278" s="644" t="s">
        <v>458</v>
      </c>
      <c r="E278" s="645">
        <v>44</v>
      </c>
      <c r="F278" s="646">
        <v>26</v>
      </c>
      <c r="G278" s="647" t="s">
        <v>796</v>
      </c>
      <c r="H278" s="648" t="s">
        <v>796</v>
      </c>
      <c r="I278" s="649">
        <v>65.77</v>
      </c>
      <c r="J278" s="654">
        <f t="shared" si="111"/>
        <v>2.4935380872738331</v>
      </c>
      <c r="K278" s="679">
        <v>0.34</v>
      </c>
      <c r="L278" s="679">
        <v>0.41</v>
      </c>
      <c r="M278" s="1124">
        <f t="shared" si="112"/>
        <v>20.588235294117641</v>
      </c>
      <c r="N278" s="651">
        <v>40602</v>
      </c>
      <c r="O278" s="651">
        <v>40604</v>
      </c>
      <c r="P278" s="652">
        <v>40624</v>
      </c>
      <c r="Q278" s="699" t="s">
        <v>424</v>
      </c>
      <c r="R278" s="644"/>
      <c r="S278" s="653">
        <f t="shared" si="113"/>
        <v>1.64</v>
      </c>
      <c r="T278" s="654">
        <f t="shared" si="114"/>
        <v>45.682451253481894</v>
      </c>
      <c r="U278" s="659">
        <f t="shared" si="115"/>
        <v>10.145959829349028</v>
      </c>
      <c r="V278" s="650">
        <f t="shared" si="116"/>
        <v>18.32033426183844</v>
      </c>
      <c r="W278" s="675">
        <v>12</v>
      </c>
      <c r="X278" s="655">
        <v>3.59</v>
      </c>
      <c r="Y278" s="656">
        <v>4.28</v>
      </c>
      <c r="Z278" s="655">
        <v>1.1399999999999999</v>
      </c>
      <c r="AA278" s="655">
        <v>1.49</v>
      </c>
      <c r="AB278" s="656">
        <v>5.28</v>
      </c>
      <c r="AC278" s="657">
        <v>6.08</v>
      </c>
      <c r="AD278" s="660">
        <f t="shared" si="128"/>
        <v>15.151515151515138</v>
      </c>
      <c r="AE278" s="660">
        <f t="shared" si="117"/>
        <v>2.9103830359671479</v>
      </c>
      <c r="AF278" s="680">
        <v>11060</v>
      </c>
      <c r="AG278" s="655">
        <v>52.32</v>
      </c>
      <c r="AH278" s="655">
        <v>78.19</v>
      </c>
      <c r="AI278" s="681">
        <f t="shared" si="118"/>
        <v>25.707186544342498</v>
      </c>
      <c r="AJ278" s="682">
        <f t="shared" si="119"/>
        <v>-15.884384192351966</v>
      </c>
      <c r="AK278" s="683">
        <f t="shared" si="120"/>
        <v>0.8091585821687175</v>
      </c>
      <c r="AL278" s="661">
        <f t="shared" si="121"/>
        <v>3.0769230769230882</v>
      </c>
      <c r="AM278" s="662">
        <f t="shared" si="122"/>
        <v>3.1767053684250257</v>
      </c>
      <c r="AN278" s="662">
        <f t="shared" si="123"/>
        <v>3.2856505786842849</v>
      </c>
      <c r="AO278" s="660">
        <f t="shared" si="124"/>
        <v>4.0605768153358035</v>
      </c>
      <c r="AP278" s="684"/>
      <c r="AQ278" s="685">
        <v>1.34</v>
      </c>
      <c r="AR278" s="685">
        <v>1.3</v>
      </c>
      <c r="AS278" s="686">
        <v>1.26</v>
      </c>
      <c r="AT278" s="686">
        <v>1.22</v>
      </c>
      <c r="AU278" s="686">
        <v>1.18</v>
      </c>
      <c r="AV278" s="686">
        <v>1.1399999999999999</v>
      </c>
      <c r="AW278" s="686">
        <v>1.08</v>
      </c>
      <c r="AX278" s="686">
        <v>1.03</v>
      </c>
      <c r="AY278" s="686">
        <v>0.99</v>
      </c>
      <c r="AZ278" s="686">
        <v>0.94</v>
      </c>
      <c r="BA278" s="686">
        <v>0.9</v>
      </c>
      <c r="BB278" s="679">
        <v>0.87</v>
      </c>
      <c r="BC278" s="663">
        <f t="shared" si="125"/>
        <v>3.0769230769230882</v>
      </c>
      <c r="BD278" s="664">
        <f t="shared" si="125"/>
        <v>3.1746031746031855</v>
      </c>
      <c r="BE278" s="664">
        <f t="shared" si="125"/>
        <v>3.2786885245901676</v>
      </c>
      <c r="BF278" s="664">
        <f t="shared" si="125"/>
        <v>3.3898305084745894</v>
      </c>
      <c r="BG278" s="664">
        <f t="shared" si="125"/>
        <v>3.5087719298245723</v>
      </c>
      <c r="BH278" s="664">
        <f t="shared" si="125"/>
        <v>5.5555555555555358</v>
      </c>
      <c r="BI278" s="664">
        <f t="shared" si="125"/>
        <v>4.8543689320388328</v>
      </c>
      <c r="BJ278" s="664">
        <f t="shared" si="125"/>
        <v>4.0404040404040442</v>
      </c>
      <c r="BK278" s="664">
        <f t="shared" si="125"/>
        <v>5.319148936170226</v>
      </c>
      <c r="BL278" s="664">
        <f t="shared" si="125"/>
        <v>4.4444444444444287</v>
      </c>
      <c r="BM278" s="665">
        <f t="shared" si="125"/>
        <v>3.4482758620689724</v>
      </c>
      <c r="BN278" s="666">
        <f t="shared" si="126"/>
        <v>4.0082740895543312</v>
      </c>
      <c r="BO278" s="666">
        <f t="shared" si="127"/>
        <v>0.85599044590757223</v>
      </c>
    </row>
    <row r="279" spans="1:67" s="480" customFormat="1">
      <c r="A279" s="450" t="s">
        <v>435</v>
      </c>
      <c r="B279" s="642" t="s">
        <v>436</v>
      </c>
      <c r="C279" s="450" t="s">
        <v>860</v>
      </c>
      <c r="D279" s="599" t="s">
        <v>723</v>
      </c>
      <c r="E279" s="467">
        <v>54</v>
      </c>
      <c r="F279" s="468">
        <v>7</v>
      </c>
      <c r="G279" s="469" t="s">
        <v>660</v>
      </c>
      <c r="H279" s="470" t="s">
        <v>660</v>
      </c>
      <c r="I279" s="471">
        <v>49.09</v>
      </c>
      <c r="J279" s="472">
        <f t="shared" si="111"/>
        <v>2.811163169688327</v>
      </c>
      <c r="K279" s="518">
        <v>0.33500000000000002</v>
      </c>
      <c r="L279" s="555">
        <v>0.34499999999999997</v>
      </c>
      <c r="M279" s="473">
        <f t="shared" si="112"/>
        <v>2.9850746268656581</v>
      </c>
      <c r="N279" s="474">
        <v>40492</v>
      </c>
      <c r="O279" s="475">
        <v>40494</v>
      </c>
      <c r="P279" s="474">
        <v>40522</v>
      </c>
      <c r="Q279" s="475" t="s">
        <v>247</v>
      </c>
      <c r="R279" s="450"/>
      <c r="S279" s="476">
        <f t="shared" si="113"/>
        <v>1.38</v>
      </c>
      <c r="T279" s="472">
        <f t="shared" si="114"/>
        <v>44.372990353697752</v>
      </c>
      <c r="U279" s="498">
        <f t="shared" si="115"/>
        <v>56.920116076881612</v>
      </c>
      <c r="V279" s="477">
        <f t="shared" si="116"/>
        <v>15.784565916398716</v>
      </c>
      <c r="W279" s="499">
        <v>9</v>
      </c>
      <c r="X279" s="471">
        <v>3.11</v>
      </c>
      <c r="Y279" s="478">
        <v>0.99</v>
      </c>
      <c r="Z279" s="471">
        <v>1.65</v>
      </c>
      <c r="AA279" s="471">
        <v>3.51</v>
      </c>
      <c r="AB279" s="478">
        <v>3.27</v>
      </c>
      <c r="AC279" s="471">
        <v>3.86</v>
      </c>
      <c r="AD279" s="500">
        <f t="shared" si="128"/>
        <v>18.04281345565748</v>
      </c>
      <c r="AE279" s="519">
        <f t="shared" si="117"/>
        <v>15.163871127173881</v>
      </c>
      <c r="AF279" s="501">
        <v>36900</v>
      </c>
      <c r="AG279" s="471">
        <v>44.87</v>
      </c>
      <c r="AH279" s="471">
        <v>62.24</v>
      </c>
      <c r="AI279" s="502">
        <f t="shared" si="118"/>
        <v>9.4049476264765008</v>
      </c>
      <c r="AJ279" s="503">
        <f t="shared" si="119"/>
        <v>-21.127892030848326</v>
      </c>
      <c r="AK279" s="504">
        <f t="shared" si="120"/>
        <v>1.5438618030144216</v>
      </c>
      <c r="AL279" s="505">
        <f t="shared" si="121"/>
        <v>1.8867924528301883</v>
      </c>
      <c r="AM279" s="506">
        <f t="shared" si="122"/>
        <v>7.4735268605483851</v>
      </c>
      <c r="AN279" s="506">
        <f t="shared" si="123"/>
        <v>9.8235332904732076</v>
      </c>
      <c r="AO279" s="500">
        <f t="shared" si="124"/>
        <v>6.3629615495976122</v>
      </c>
      <c r="AP279" s="507"/>
      <c r="AQ279" s="508">
        <v>1.35</v>
      </c>
      <c r="AR279" s="508">
        <v>1.325</v>
      </c>
      <c r="AS279" s="509">
        <v>1.23</v>
      </c>
      <c r="AT279" s="509">
        <v>1.0874999999999999</v>
      </c>
      <c r="AU279" s="509">
        <v>0.93</v>
      </c>
      <c r="AV279" s="509">
        <v>0.84499999999999997</v>
      </c>
      <c r="AW279" s="509">
        <v>0.8075</v>
      </c>
      <c r="AX279" s="509">
        <v>0.78950000000000009</v>
      </c>
      <c r="AY279" s="509">
        <v>0.77849999999999997</v>
      </c>
      <c r="AZ279" s="509">
        <v>0.76849999999999996</v>
      </c>
      <c r="BA279" s="509">
        <v>0.72849999999999993</v>
      </c>
      <c r="BB279" s="510">
        <v>0.66649999999999998</v>
      </c>
      <c r="BC279" s="511">
        <f t="shared" si="125"/>
        <v>1.8867924528301883</v>
      </c>
      <c r="BD279" s="512">
        <f t="shared" si="125"/>
        <v>7.7235772357723498</v>
      </c>
      <c r="BE279" s="512">
        <f t="shared" si="125"/>
        <v>13.103448275862073</v>
      </c>
      <c r="BF279" s="512">
        <f t="shared" si="125"/>
        <v>16.935483870967726</v>
      </c>
      <c r="BG279" s="512">
        <f t="shared" si="125"/>
        <v>10.059171597633142</v>
      </c>
      <c r="BH279" s="512">
        <f t="shared" si="125"/>
        <v>4.6439628482972006</v>
      </c>
      <c r="BI279" s="512">
        <f t="shared" si="125"/>
        <v>2.279924002533229</v>
      </c>
      <c r="BJ279" s="512">
        <f t="shared" si="125"/>
        <v>1.4129736673089477</v>
      </c>
      <c r="BK279" s="512">
        <f t="shared" si="125"/>
        <v>1.3012361743656387</v>
      </c>
      <c r="BL279" s="512">
        <f t="shared" si="125"/>
        <v>5.4907343857240942</v>
      </c>
      <c r="BM279" s="513">
        <f t="shared" si="125"/>
        <v>9.302325581395344</v>
      </c>
      <c r="BN279" s="514">
        <f t="shared" si="126"/>
        <v>6.7399663720627219</v>
      </c>
      <c r="BO279" s="514">
        <f t="shared" si="127"/>
        <v>4.9575333051121815</v>
      </c>
    </row>
    <row r="280" spans="1:67" s="480" customFormat="1">
      <c r="A280" s="466" t="s">
        <v>644</v>
      </c>
      <c r="B280" s="642" t="s">
        <v>645</v>
      </c>
      <c r="C280" s="450" t="s">
        <v>861</v>
      </c>
      <c r="D280" s="450" t="s">
        <v>769</v>
      </c>
      <c r="E280" s="467">
        <v>36</v>
      </c>
      <c r="F280" s="468">
        <v>62</v>
      </c>
      <c r="G280" s="550" t="s">
        <v>717</v>
      </c>
      <c r="H280" s="551" t="s">
        <v>717</v>
      </c>
      <c r="I280" s="607">
        <v>51.49</v>
      </c>
      <c r="J280" s="472">
        <f t="shared" si="111"/>
        <v>2.7966595455428238</v>
      </c>
      <c r="K280" s="555">
        <v>0.34</v>
      </c>
      <c r="L280" s="555">
        <v>0.36</v>
      </c>
      <c r="M280" s="473">
        <f t="shared" si="112"/>
        <v>5.8823529411764497</v>
      </c>
      <c r="N280" s="608">
        <v>40520</v>
      </c>
      <c r="O280" s="475">
        <v>40522</v>
      </c>
      <c r="P280" s="609">
        <v>40544</v>
      </c>
      <c r="Q280" s="474" t="s">
        <v>245</v>
      </c>
      <c r="R280" s="450"/>
      <c r="S280" s="476">
        <f t="shared" si="113"/>
        <v>1.44</v>
      </c>
      <c r="T280" s="472">
        <f t="shared" si="114"/>
        <v>58.775510204081627</v>
      </c>
      <c r="U280" s="498">
        <f t="shared" si="115"/>
        <v>97.121415903269479</v>
      </c>
      <c r="V280" s="477">
        <f t="shared" si="116"/>
        <v>21.016326530612243</v>
      </c>
      <c r="W280" s="499">
        <v>6</v>
      </c>
      <c r="X280" s="471">
        <v>2.4500000000000002</v>
      </c>
      <c r="Y280" s="478">
        <v>1.73</v>
      </c>
      <c r="Z280" s="471">
        <v>2.71</v>
      </c>
      <c r="AA280" s="471">
        <v>4.16</v>
      </c>
      <c r="AB280" s="478">
        <v>2.74</v>
      </c>
      <c r="AC280" s="471">
        <v>3.04</v>
      </c>
      <c r="AD280" s="500">
        <f t="shared" si="128"/>
        <v>10.948905109489049</v>
      </c>
      <c r="AE280" s="500">
        <f t="shared" si="117"/>
        <v>10.862410868739715</v>
      </c>
      <c r="AF280" s="501">
        <v>25730</v>
      </c>
      <c r="AG280" s="471">
        <v>38.409999999999997</v>
      </c>
      <c r="AH280" s="471">
        <v>55.12</v>
      </c>
      <c r="AI280" s="502">
        <f t="shared" si="118"/>
        <v>34.053631866701394</v>
      </c>
      <c r="AJ280" s="503">
        <f t="shared" si="119"/>
        <v>-6.5856313497822851</v>
      </c>
      <c r="AK280" s="504">
        <f t="shared" si="120"/>
        <v>1.1702102103315566</v>
      </c>
      <c r="AL280" s="505">
        <f t="shared" si="121"/>
        <v>3.0303030303030276</v>
      </c>
      <c r="AM280" s="559">
        <f t="shared" si="122"/>
        <v>13.915728978525355</v>
      </c>
      <c r="AN280" s="559">
        <f t="shared" si="123"/>
        <v>17.011741694575178</v>
      </c>
      <c r="AO280" s="500">
        <f t="shared" si="124"/>
        <v>14.53733828707171</v>
      </c>
      <c r="AP280" s="507"/>
      <c r="AQ280" s="555">
        <v>1.36</v>
      </c>
      <c r="AR280" s="509">
        <v>1.32</v>
      </c>
      <c r="AS280" s="518">
        <v>1.1599999999999999</v>
      </c>
      <c r="AT280" s="518">
        <v>0.92</v>
      </c>
      <c r="AU280" s="518">
        <v>0.74</v>
      </c>
      <c r="AV280" s="518">
        <v>0.62</v>
      </c>
      <c r="AW280" s="518">
        <v>0.56000000000000005</v>
      </c>
      <c r="AX280" s="518">
        <v>0.48</v>
      </c>
      <c r="AY280" s="518">
        <v>0.46</v>
      </c>
      <c r="AZ280" s="518">
        <v>0.41</v>
      </c>
      <c r="BA280" s="518">
        <v>0.35</v>
      </c>
      <c r="BB280" s="510">
        <v>0.30499999999999999</v>
      </c>
      <c r="BC280" s="511">
        <f t="shared" si="125"/>
        <v>3.0303030303030276</v>
      </c>
      <c r="BD280" s="512">
        <f t="shared" si="125"/>
        <v>13.793103448275868</v>
      </c>
      <c r="BE280" s="512">
        <f t="shared" si="125"/>
        <v>26.086956521739111</v>
      </c>
      <c r="BF280" s="512">
        <f t="shared" si="125"/>
        <v>24.324324324324319</v>
      </c>
      <c r="BG280" s="512">
        <f t="shared" si="125"/>
        <v>19.354838709677423</v>
      </c>
      <c r="BH280" s="512">
        <f t="shared" si="125"/>
        <v>10.714285714285698</v>
      </c>
      <c r="BI280" s="512">
        <f t="shared" si="125"/>
        <v>16.666666666666675</v>
      </c>
      <c r="BJ280" s="512">
        <f t="shared" si="125"/>
        <v>4.3478260869565188</v>
      </c>
      <c r="BK280" s="512">
        <f t="shared" si="125"/>
        <v>12.195121951219523</v>
      </c>
      <c r="BL280" s="512">
        <f t="shared" si="125"/>
        <v>17.142857142857149</v>
      </c>
      <c r="BM280" s="513">
        <f t="shared" si="125"/>
        <v>14.754098360655732</v>
      </c>
      <c r="BN280" s="514">
        <f t="shared" si="126"/>
        <v>14.764580177905549</v>
      </c>
      <c r="BO280" s="514">
        <f t="shared" si="127"/>
        <v>6.8760614098420554</v>
      </c>
    </row>
    <row r="281" spans="1:67">
      <c r="A281" s="20" t="s">
        <v>537</v>
      </c>
      <c r="B281" s="21" t="s">
        <v>538</v>
      </c>
      <c r="C281" s="28" t="s">
        <v>862</v>
      </c>
      <c r="D281" s="28" t="s">
        <v>777</v>
      </c>
      <c r="E281" s="101">
        <v>58</v>
      </c>
      <c r="F281" s="104">
        <v>1</v>
      </c>
      <c r="G281" s="39" t="s">
        <v>660</v>
      </c>
      <c r="H281" s="40" t="s">
        <v>796</v>
      </c>
      <c r="I281" s="124">
        <v>30.24</v>
      </c>
      <c r="J281" s="214">
        <f t="shared" si="111"/>
        <v>3.7037037037037042</v>
      </c>
      <c r="K281" s="427">
        <v>0.27</v>
      </c>
      <c r="L281" s="402">
        <v>0.28000000000000003</v>
      </c>
      <c r="M281" s="24">
        <f t="shared" si="112"/>
        <v>3.7037037037036979</v>
      </c>
      <c r="N281" s="25">
        <v>40590</v>
      </c>
      <c r="O281" s="26">
        <v>40595</v>
      </c>
      <c r="P281" s="27">
        <v>40609</v>
      </c>
      <c r="Q281" s="81" t="s">
        <v>213</v>
      </c>
      <c r="R281" s="21"/>
      <c r="S281" s="211">
        <f t="shared" si="113"/>
        <v>1.1200000000000001</v>
      </c>
      <c r="T281" s="221">
        <f t="shared" si="114"/>
        <v>-177.7777777777778</v>
      </c>
      <c r="U281" s="332" t="s">
        <v>664</v>
      </c>
      <c r="V281" s="47">
        <f t="shared" si="116"/>
        <v>-48</v>
      </c>
      <c r="W281" s="333">
        <v>12</v>
      </c>
      <c r="X281" s="137">
        <v>-0.63</v>
      </c>
      <c r="Y281" s="131">
        <v>1.36</v>
      </c>
      <c r="Z281" s="124">
        <v>0.71</v>
      </c>
      <c r="AA281" s="132">
        <v>2.11</v>
      </c>
      <c r="AB281" s="131">
        <v>2.04</v>
      </c>
      <c r="AC281" s="124">
        <v>2.31</v>
      </c>
      <c r="AD281" s="335">
        <f t="shared" si="128"/>
        <v>13.235294117647056</v>
      </c>
      <c r="AE281" s="386">
        <f t="shared" si="117"/>
        <v>10.899653979238753</v>
      </c>
      <c r="AF281" s="354">
        <v>1970</v>
      </c>
      <c r="AG281" s="124">
        <v>25</v>
      </c>
      <c r="AH281" s="124">
        <v>37.119999999999997</v>
      </c>
      <c r="AI281" s="355">
        <f t="shared" si="118"/>
        <v>20.959999999999994</v>
      </c>
      <c r="AJ281" s="356">
        <f t="shared" si="119"/>
        <v>-18.534482758620687</v>
      </c>
      <c r="AK281" s="357">
        <f t="shared" si="120"/>
        <v>0.99227228875283724</v>
      </c>
      <c r="AL281" s="339">
        <f t="shared" si="121"/>
        <v>3.8461538461538547</v>
      </c>
      <c r="AM281" s="437">
        <f t="shared" si="122"/>
        <v>4.7366391660347285</v>
      </c>
      <c r="AN281" s="437">
        <f t="shared" si="123"/>
        <v>5.6627672952967334</v>
      </c>
      <c r="AO281" s="335">
        <f t="shared" si="124"/>
        <v>5.7068683258444386</v>
      </c>
      <c r="AP281" s="358"/>
      <c r="AQ281" s="402">
        <v>1.08</v>
      </c>
      <c r="AR281" s="427">
        <v>1.04</v>
      </c>
      <c r="AS281" s="428">
        <v>1</v>
      </c>
      <c r="AT281" s="428">
        <v>0.94</v>
      </c>
      <c r="AU281" s="428">
        <v>0.86</v>
      </c>
      <c r="AV281" s="428">
        <v>0.82</v>
      </c>
      <c r="AW281" s="428">
        <v>0.74</v>
      </c>
      <c r="AX281" s="428">
        <v>0.68</v>
      </c>
      <c r="AY281" s="428">
        <v>0.66</v>
      </c>
      <c r="AZ281" s="428">
        <v>0.64</v>
      </c>
      <c r="BA281" s="428">
        <v>0.62</v>
      </c>
      <c r="BB281" s="366">
        <v>0.6</v>
      </c>
      <c r="BC281" s="363">
        <f t="shared" si="125"/>
        <v>3.8461538461538547</v>
      </c>
      <c r="BD281" s="364">
        <f t="shared" si="125"/>
        <v>4.0000000000000036</v>
      </c>
      <c r="BE281" s="364">
        <f t="shared" si="125"/>
        <v>6.3829787234042534</v>
      </c>
      <c r="BF281" s="364">
        <f t="shared" si="125"/>
        <v>9.302325581395344</v>
      </c>
      <c r="BG281" s="364">
        <f t="shared" si="125"/>
        <v>4.8780487804878092</v>
      </c>
      <c r="BH281" s="364">
        <f t="shared" si="125"/>
        <v>10.810810810810811</v>
      </c>
      <c r="BI281" s="364">
        <f t="shared" si="125"/>
        <v>8.8235294117646959</v>
      </c>
      <c r="BJ281" s="364">
        <f t="shared" si="125"/>
        <v>3.0303030303030276</v>
      </c>
      <c r="BK281" s="364">
        <f t="shared" si="125"/>
        <v>3.125</v>
      </c>
      <c r="BL281" s="364">
        <f t="shared" si="125"/>
        <v>3.2258064516129004</v>
      </c>
      <c r="BM281" s="365">
        <f t="shared" si="125"/>
        <v>3.3333333333333437</v>
      </c>
      <c r="BN281" s="349">
        <f t="shared" si="126"/>
        <v>5.5234809062969132</v>
      </c>
      <c r="BO281" s="349">
        <f t="shared" si="127"/>
        <v>2.7213012407433945</v>
      </c>
    </row>
    <row r="282" spans="1:67" ht="11.25" customHeight="1">
      <c r="A282" s="29" t="s">
        <v>343</v>
      </c>
      <c r="B282" s="31" t="s">
        <v>344</v>
      </c>
      <c r="C282" s="450" t="s">
        <v>863</v>
      </c>
      <c r="D282" s="93" t="s">
        <v>720</v>
      </c>
      <c r="E282" s="102">
        <v>8</v>
      </c>
      <c r="F282" s="21">
        <v>328</v>
      </c>
      <c r="G282" s="41" t="s">
        <v>796</v>
      </c>
      <c r="H282" s="43" t="s">
        <v>796</v>
      </c>
      <c r="I282" s="161">
        <v>22.33</v>
      </c>
      <c r="J282" s="214">
        <f t="shared" ref="J282" si="129">(S282/I282)*100</f>
        <v>3.761755485893417</v>
      </c>
      <c r="K282" s="367">
        <v>0.1812</v>
      </c>
      <c r="L282" s="367">
        <v>0.21</v>
      </c>
      <c r="M282" s="741">
        <f t="shared" ref="M282" si="130">((L282/K282)-1)*100</f>
        <v>15.89403973509933</v>
      </c>
      <c r="N282" s="200">
        <v>40758</v>
      </c>
      <c r="O282" s="45">
        <v>40762</v>
      </c>
      <c r="P282" s="35">
        <v>40787</v>
      </c>
      <c r="Q282" s="44" t="s">
        <v>7</v>
      </c>
      <c r="R282" s="177" t="s">
        <v>137</v>
      </c>
      <c r="S282" s="171">
        <f t="shared" si="113"/>
        <v>0.84</v>
      </c>
      <c r="T282" s="214">
        <f t="shared" ref="T282" si="131">S282/X282*100</f>
        <v>38.532110091743114</v>
      </c>
      <c r="U282" s="388">
        <f t="shared" ref="U282" si="132">(I282/SQRT(22.5*X282*(I282/AA282))-1)*100</f>
        <v>5.6106943276629018</v>
      </c>
      <c r="V282" s="32">
        <f t="shared" ref="V282" si="133">I282/X282</f>
        <v>10.243119266055045</v>
      </c>
      <c r="W282" s="369">
        <v>12</v>
      </c>
      <c r="X282" s="125">
        <v>2.1800000000000002</v>
      </c>
      <c r="Y282" s="133">
        <v>0.85</v>
      </c>
      <c r="Z282" s="125">
        <v>2.46</v>
      </c>
      <c r="AA282" s="125">
        <v>2.4500000000000002</v>
      </c>
      <c r="AB282" s="133">
        <v>2.38</v>
      </c>
      <c r="AC282" s="125">
        <v>2.5</v>
      </c>
      <c r="AD282" s="370">
        <f t="shared" ref="AD282" si="134">(AC282/AB282-1)*100</f>
        <v>5.0420168067226934</v>
      </c>
      <c r="AE282" s="335">
        <f t="shared" ref="AE282" si="135">(I282/AB282)/Y282</f>
        <v>11.038062283737025</v>
      </c>
      <c r="AF282" s="371">
        <v>118220</v>
      </c>
      <c r="AG282" s="125">
        <v>17.600000000000001</v>
      </c>
      <c r="AH282" s="125">
        <v>23.96</v>
      </c>
      <c r="AI282" s="372">
        <f t="shared" ref="AI282" si="136">((I282-AG282)/AG282)*100</f>
        <v>26.874999999999982</v>
      </c>
      <c r="AJ282" s="373">
        <f t="shared" ref="AJ282" si="137">((I282-AH282)/AH282)*100</f>
        <v>-6.803005008347256</v>
      </c>
      <c r="AK282" s="374">
        <f t="shared" si="120"/>
        <v>0.59042636099792711</v>
      </c>
      <c r="AL282" s="339">
        <f t="shared" ref="AL282" si="138">((AQ282/AR282)^(1/1)-1)*100</f>
        <v>12.5</v>
      </c>
      <c r="AM282" s="437">
        <f t="shared" ref="AM282" si="139">((AQ282/AT282)^(1/3)-1)*100</f>
        <v>11.868894208139679</v>
      </c>
      <c r="AN282" s="437">
        <f t="shared" ref="AN282" si="140">((AQ282/AV282)^(1/5)-1)*100</f>
        <v>14.508602446179131</v>
      </c>
      <c r="AO282" s="335">
        <f t="shared" si="124"/>
        <v>24.573093961551741</v>
      </c>
      <c r="AP282" s="375"/>
      <c r="AQ282" s="376">
        <v>0.63</v>
      </c>
      <c r="AR282" s="376">
        <v>0.56000000000000005</v>
      </c>
      <c r="AS282" s="378">
        <v>0.54749999999999999</v>
      </c>
      <c r="AT282" s="378">
        <v>0.45</v>
      </c>
      <c r="AU282" s="378">
        <v>0.4</v>
      </c>
      <c r="AV282" s="378">
        <v>0.32</v>
      </c>
      <c r="AW282" s="378">
        <v>0.16</v>
      </c>
      <c r="AX282" s="377">
        <v>0.08</v>
      </c>
      <c r="AY282" s="377">
        <v>0.08</v>
      </c>
      <c r="AZ282" s="378">
        <v>0.08</v>
      </c>
      <c r="BA282" s="378">
        <v>7.0000000000000007E-2</v>
      </c>
      <c r="BB282" s="398">
        <v>0.06</v>
      </c>
      <c r="BC282" s="363">
        <f t="shared" ref="BC282:BM282" si="141">IF(AR282=0,0,IF(AR282&gt;AQ282,0,((AQ282/AR282)-1)*100))</f>
        <v>12.5</v>
      </c>
      <c r="BD282" s="445">
        <f t="shared" si="141"/>
        <v>2.2831050228310668</v>
      </c>
      <c r="BE282" s="445">
        <f t="shared" si="141"/>
        <v>21.666666666666657</v>
      </c>
      <c r="BF282" s="445">
        <f t="shared" si="141"/>
        <v>12.5</v>
      </c>
      <c r="BG282" s="445">
        <f t="shared" si="141"/>
        <v>25</v>
      </c>
      <c r="BH282" s="445">
        <f t="shared" si="141"/>
        <v>100</v>
      </c>
      <c r="BI282" s="445">
        <f t="shared" si="141"/>
        <v>100</v>
      </c>
      <c r="BJ282" s="445">
        <f t="shared" si="141"/>
        <v>0</v>
      </c>
      <c r="BK282" s="445">
        <f t="shared" si="141"/>
        <v>0</v>
      </c>
      <c r="BL282" s="445">
        <f t="shared" si="141"/>
        <v>14.285714285714279</v>
      </c>
      <c r="BM282" s="365">
        <f t="shared" si="141"/>
        <v>16.666666666666675</v>
      </c>
      <c r="BN282" s="349">
        <f t="shared" ref="BN282" si="142">AVERAGE(BC282:BM282)</f>
        <v>27.718377512898062</v>
      </c>
      <c r="BO282" s="349">
        <f t="shared" si="127"/>
        <v>34.95792724768355</v>
      </c>
    </row>
    <row r="283" spans="1:67" s="480" customFormat="1">
      <c r="A283" s="450" t="s">
        <v>797</v>
      </c>
      <c r="B283" s="642" t="s">
        <v>864</v>
      </c>
      <c r="C283" s="450" t="s">
        <v>866</v>
      </c>
      <c r="D283" s="599" t="s">
        <v>218</v>
      </c>
      <c r="E283" s="619">
        <v>29</v>
      </c>
      <c r="F283" s="468">
        <v>86</v>
      </c>
      <c r="G283" s="469" t="s">
        <v>796</v>
      </c>
      <c r="H283" s="470" t="s">
        <v>796</v>
      </c>
      <c r="I283" s="607">
        <v>88.73</v>
      </c>
      <c r="J283" s="472">
        <f>(S283/I283)*100</f>
        <v>2.6146737292911078</v>
      </c>
      <c r="K283" s="555">
        <v>0.49</v>
      </c>
      <c r="L283" s="555">
        <v>0.57999999999999996</v>
      </c>
      <c r="M283" s="473">
        <f>((L283/K283)-1)*100</f>
        <v>18.367346938775508</v>
      </c>
      <c r="N283" s="608">
        <v>40632</v>
      </c>
      <c r="O283" s="475">
        <v>40634</v>
      </c>
      <c r="P283" s="609">
        <v>40672</v>
      </c>
      <c r="Q283" s="626" t="s">
        <v>378</v>
      </c>
      <c r="R283" s="450"/>
      <c r="S283" s="476">
        <f t="shared" si="113"/>
        <v>2.3199999999999998</v>
      </c>
      <c r="T283" s="472">
        <f>S283/X283*100</f>
        <v>43.202979515828673</v>
      </c>
      <c r="U283" s="498">
        <f t="shared" ref="U283:U291" si="143">(I283/SQRT(22.5*X283*(I283/AA283))-1)*100</f>
        <v>49.414804414393963</v>
      </c>
      <c r="V283" s="477">
        <f>I283/X283</f>
        <v>16.523277467411546</v>
      </c>
      <c r="W283" s="499">
        <v>9</v>
      </c>
      <c r="X283" s="471">
        <v>5.37</v>
      </c>
      <c r="Y283" s="478">
        <v>1.2</v>
      </c>
      <c r="Z283" s="479">
        <v>1.93</v>
      </c>
      <c r="AA283" s="471">
        <v>3.04</v>
      </c>
      <c r="AB283" s="478">
        <v>5.73</v>
      </c>
      <c r="AC283" s="479">
        <v>6.5</v>
      </c>
      <c r="AD283" s="500">
        <f>(AC283/AB283-1)*100</f>
        <v>13.438045375218133</v>
      </c>
      <c r="AE283" s="519">
        <f>(I283/AB283)/Y283</f>
        <v>12.904304828388598</v>
      </c>
      <c r="AF283" s="501">
        <v>18860</v>
      </c>
      <c r="AG283" s="479">
        <v>71.75</v>
      </c>
      <c r="AH283" s="479">
        <v>98</v>
      </c>
      <c r="AI283" s="502">
        <f>((I283-AG283)/AG283)*100</f>
        <v>23.665505226480843</v>
      </c>
      <c r="AJ283" s="503">
        <f>((I283-AH283)/AH283)*100</f>
        <v>-9.4591836734693828</v>
      </c>
      <c r="AK283" s="504">
        <f t="shared" si="120"/>
        <v>0.89595596964186774</v>
      </c>
      <c r="AL283" s="505">
        <f>((AQ283/AR283)^(1/1)-1)*100</f>
        <v>7.2625698324022325</v>
      </c>
      <c r="AM283" s="506">
        <f>((AQ283/AT283)^(1/3)-1)*100</f>
        <v>9.0636022289195317</v>
      </c>
      <c r="AN283" s="506">
        <f>((AQ283/AV283)^(1/5)-1)*100</f>
        <v>8.9627970970664439</v>
      </c>
      <c r="AO283" s="500">
        <f t="shared" si="124"/>
        <v>10.003613347929431</v>
      </c>
      <c r="AP283" s="507"/>
      <c r="AQ283" s="508">
        <v>1.92</v>
      </c>
      <c r="AR283" s="508">
        <v>1.79</v>
      </c>
      <c r="AS283" s="509">
        <v>1.7</v>
      </c>
      <c r="AT283" s="509">
        <v>1.48</v>
      </c>
      <c r="AU283" s="509">
        <v>1.34</v>
      </c>
      <c r="AV283" s="509">
        <v>1.25</v>
      </c>
      <c r="AW283" s="509">
        <v>1.04</v>
      </c>
      <c r="AX283" s="509">
        <v>0.88</v>
      </c>
      <c r="AY283" s="509">
        <v>0.82</v>
      </c>
      <c r="AZ283" s="509">
        <v>0.78</v>
      </c>
      <c r="BA283" s="509">
        <v>0.74</v>
      </c>
      <c r="BB283" s="510">
        <v>0.7</v>
      </c>
      <c r="BC283" s="511">
        <f t="shared" ref="BC283:BM287" si="144">((AQ283/AR283)-1)*100</f>
        <v>7.2625698324022325</v>
      </c>
      <c r="BD283" s="540">
        <f t="shared" si="144"/>
        <v>5.2941176470588269</v>
      </c>
      <c r="BE283" s="540">
        <f t="shared" si="144"/>
        <v>14.864864864864868</v>
      </c>
      <c r="BF283" s="540">
        <f t="shared" si="144"/>
        <v>10.447761194029837</v>
      </c>
      <c r="BG283" s="540">
        <f t="shared" si="144"/>
        <v>7.2000000000000064</v>
      </c>
      <c r="BH283" s="540">
        <f t="shared" si="144"/>
        <v>20.192307692307686</v>
      </c>
      <c r="BI283" s="540">
        <f t="shared" si="144"/>
        <v>18.181818181818187</v>
      </c>
      <c r="BJ283" s="540">
        <f t="shared" si="144"/>
        <v>7.3170731707317138</v>
      </c>
      <c r="BK283" s="540">
        <f t="shared" si="144"/>
        <v>5.12820512820511</v>
      </c>
      <c r="BL283" s="540">
        <f t="shared" si="144"/>
        <v>5.4054054054054168</v>
      </c>
      <c r="BM283" s="513">
        <f t="shared" si="144"/>
        <v>5.7142857142857162</v>
      </c>
      <c r="BN283" s="514">
        <f>AVERAGE(BC283:BM283)</f>
        <v>9.7280371664645102</v>
      </c>
      <c r="BO283" s="514">
        <f t="shared" si="127"/>
        <v>5.2376960948138853</v>
      </c>
    </row>
    <row r="284" spans="1:67">
      <c r="A284" s="10" t="s">
        <v>393</v>
      </c>
      <c r="B284" s="11" t="s">
        <v>394</v>
      </c>
      <c r="C284" s="11" t="s">
        <v>865</v>
      </c>
      <c r="D284" s="11" t="s">
        <v>767</v>
      </c>
      <c r="E284" s="100">
        <v>40</v>
      </c>
      <c r="F284" s="104">
        <v>39</v>
      </c>
      <c r="G284" s="37" t="s">
        <v>660</v>
      </c>
      <c r="H284" s="38" t="s">
        <v>796</v>
      </c>
      <c r="I284" s="148">
        <v>84.2</v>
      </c>
      <c r="J284" s="213">
        <f>(S284/I284)*100</f>
        <v>2.7078384798099759</v>
      </c>
      <c r="K284" s="409">
        <v>0.55000000000000004</v>
      </c>
      <c r="L284" s="397">
        <v>0.56999999999999995</v>
      </c>
      <c r="M284" s="166">
        <f>((L284/K284)-1)*100</f>
        <v>3.6363636363636154</v>
      </c>
      <c r="N284" s="17">
        <v>40669</v>
      </c>
      <c r="O284" s="17">
        <v>40673</v>
      </c>
      <c r="P284" s="16">
        <v>40704</v>
      </c>
      <c r="Q284" s="17" t="s">
        <v>247</v>
      </c>
      <c r="R284" s="11"/>
      <c r="S284" s="211">
        <f t="shared" si="113"/>
        <v>2.2799999999999998</v>
      </c>
      <c r="T284" s="213">
        <f>S284/X284*100</f>
        <v>35.962145110410091</v>
      </c>
      <c r="U284" s="380">
        <f t="shared" si="143"/>
        <v>44.755253517654367</v>
      </c>
      <c r="V284" s="22">
        <f>I284/X284</f>
        <v>13.280757097791799</v>
      </c>
      <c r="W284" s="333">
        <v>12</v>
      </c>
      <c r="X284" s="353">
        <v>6.34</v>
      </c>
      <c r="Y284" s="131">
        <v>1.1399999999999999</v>
      </c>
      <c r="Z284" s="353">
        <v>0.97</v>
      </c>
      <c r="AA284" s="353">
        <v>3.55</v>
      </c>
      <c r="AB284" s="131">
        <v>6.8</v>
      </c>
      <c r="AC284" s="353">
        <v>7.33</v>
      </c>
      <c r="AD284" s="335">
        <f>(AC284/AB284-1)*100</f>
        <v>7.794117647058818</v>
      </c>
      <c r="AE284" s="381">
        <f>(I284/AB284)/Y284</f>
        <v>10.86171310629515</v>
      </c>
      <c r="AF284" s="354">
        <v>13320</v>
      </c>
      <c r="AG284" s="353">
        <v>63.12</v>
      </c>
      <c r="AH284" s="353">
        <v>97.81</v>
      </c>
      <c r="AI284" s="355">
        <f>((I284-AG284)/AG284)*100</f>
        <v>33.396704689480366</v>
      </c>
      <c r="AJ284" s="356">
        <f>((I284-AH284)/AH284)*100</f>
        <v>-13.914732644923831</v>
      </c>
      <c r="AK284" s="357">
        <f t="shared" si="120"/>
        <v>1.0268524086895932</v>
      </c>
      <c r="AL284" s="382">
        <f>((AQ284/AR284)^(1/1)-1)*100</f>
        <v>2.3474178403755985</v>
      </c>
      <c r="AM284" s="383">
        <f>((AQ284/AT284)^(1/3)-1)*100</f>
        <v>2.2371596425868834</v>
      </c>
      <c r="AN284" s="383">
        <f>((AQ284/AV284)^(1/5)-1)*100</f>
        <v>3.2259075614014865</v>
      </c>
      <c r="AO284" s="334">
        <f t="shared" si="124"/>
        <v>3.1415493931773453</v>
      </c>
      <c r="AP284" s="358"/>
      <c r="AQ284" s="359">
        <v>2.1800000000000002</v>
      </c>
      <c r="AR284" s="359">
        <v>2.13</v>
      </c>
      <c r="AS284" s="428">
        <v>2.09</v>
      </c>
      <c r="AT284" s="428">
        <v>2.04</v>
      </c>
      <c r="AU284" s="428">
        <v>1.91</v>
      </c>
      <c r="AV284" s="428">
        <v>1.86</v>
      </c>
      <c r="AW284" s="428">
        <v>1.79</v>
      </c>
      <c r="AX284" s="428">
        <v>1.73</v>
      </c>
      <c r="AY284" s="428">
        <v>1.69</v>
      </c>
      <c r="AZ284" s="428">
        <v>1.68</v>
      </c>
      <c r="BA284" s="428">
        <v>1.6</v>
      </c>
      <c r="BB284" s="366">
        <v>1.52</v>
      </c>
      <c r="BC284" s="346">
        <f t="shared" si="144"/>
        <v>2.3474178403755985</v>
      </c>
      <c r="BD284" s="347">
        <f t="shared" si="144"/>
        <v>1.9138755980861344</v>
      </c>
      <c r="BE284" s="347">
        <f t="shared" si="144"/>
        <v>2.450980392156854</v>
      </c>
      <c r="BF284" s="347">
        <f t="shared" si="144"/>
        <v>6.8062827225130906</v>
      </c>
      <c r="BG284" s="347">
        <f t="shared" si="144"/>
        <v>2.6881720430107503</v>
      </c>
      <c r="BH284" s="347">
        <f t="shared" si="144"/>
        <v>3.9106145251396773</v>
      </c>
      <c r="BI284" s="347">
        <f t="shared" si="144"/>
        <v>3.4682080924855585</v>
      </c>
      <c r="BJ284" s="347">
        <f t="shared" si="144"/>
        <v>2.3668639053254559</v>
      </c>
      <c r="BK284" s="347">
        <f t="shared" si="144"/>
        <v>0.59523809523809312</v>
      </c>
      <c r="BL284" s="347">
        <f t="shared" si="144"/>
        <v>4.9999999999999822</v>
      </c>
      <c r="BM284" s="348">
        <f t="shared" si="144"/>
        <v>5.2631578947368363</v>
      </c>
      <c r="BN284" s="350">
        <f>AVERAGE(BC284:BM284)</f>
        <v>3.3464373735516393</v>
      </c>
      <c r="BO284" s="350">
        <f t="shared" si="127"/>
        <v>1.6929219519348417</v>
      </c>
    </row>
    <row r="285" spans="1:67">
      <c r="A285" s="20" t="s">
        <v>801</v>
      </c>
      <c r="B285" s="21" t="s">
        <v>802</v>
      </c>
      <c r="C285" s="21" t="s">
        <v>865</v>
      </c>
      <c r="D285" s="21" t="s">
        <v>619</v>
      </c>
      <c r="E285" s="101">
        <v>28</v>
      </c>
      <c r="F285" s="104">
        <v>90</v>
      </c>
      <c r="G285" s="39" t="s">
        <v>660</v>
      </c>
      <c r="H285" s="40" t="s">
        <v>660</v>
      </c>
      <c r="I285" s="132">
        <v>31.6</v>
      </c>
      <c r="J285" s="213">
        <f>(S285/I285)*100</f>
        <v>3.0379746835443036</v>
      </c>
      <c r="K285" s="366">
        <v>0.23</v>
      </c>
      <c r="L285" s="366">
        <v>0.24</v>
      </c>
      <c r="M285" s="166">
        <f>((L285/K285)-1)*100</f>
        <v>4.3478260869565188</v>
      </c>
      <c r="N285" s="26">
        <v>40585</v>
      </c>
      <c r="O285" s="26">
        <v>40589</v>
      </c>
      <c r="P285" s="352">
        <v>40603</v>
      </c>
      <c r="Q285" s="26" t="s">
        <v>7</v>
      </c>
      <c r="R285" s="21"/>
      <c r="S285" s="211">
        <f t="shared" si="113"/>
        <v>0.96</v>
      </c>
      <c r="T285" s="213">
        <f>S285/X285*100</f>
        <v>47.058823529411761</v>
      </c>
      <c r="U285" s="380">
        <f t="shared" si="143"/>
        <v>11.320064960208764</v>
      </c>
      <c r="V285" s="22">
        <f>I285/X285</f>
        <v>15.490196078431373</v>
      </c>
      <c r="W285" s="333">
        <v>12</v>
      </c>
      <c r="X285" s="353">
        <v>2.04</v>
      </c>
      <c r="Y285" s="131">
        <v>1.58</v>
      </c>
      <c r="Z285" s="353">
        <v>0.66</v>
      </c>
      <c r="AA285" s="353">
        <v>1.8</v>
      </c>
      <c r="AB285" s="131">
        <v>2.19</v>
      </c>
      <c r="AC285" s="353">
        <v>2.5099999999999998</v>
      </c>
      <c r="AD285" s="335">
        <f>(AC285/AB285-1)*100</f>
        <v>14.611872146118721</v>
      </c>
      <c r="AE285" s="381">
        <f>(I285/AB285)/Y285</f>
        <v>9.1324200913242013</v>
      </c>
      <c r="AF285" s="354">
        <v>3330</v>
      </c>
      <c r="AG285" s="353">
        <v>28.06</v>
      </c>
      <c r="AH285" s="353">
        <v>34.4</v>
      </c>
      <c r="AI285" s="355">
        <f>((I285-AG285)/AG285)*100</f>
        <v>12.615823235923033</v>
      </c>
      <c r="AJ285" s="356">
        <f>((I285-AH285)/AH285)*100</f>
        <v>-8.1395348837209234</v>
      </c>
      <c r="AK285" s="357">
        <f t="shared" si="120"/>
        <v>0.7474677232771112</v>
      </c>
      <c r="AL285" s="382">
        <f>((AQ285/AR285)^(1/1)-1)*100</f>
        <v>2.2222222222222143</v>
      </c>
      <c r="AM285" s="383">
        <f>((AQ285/AT285)^(1/3)-1)*100</f>
        <v>3.0788379107201225</v>
      </c>
      <c r="AN285" s="383">
        <f>((AQ285/AV285)^(1/5)-1)*100</f>
        <v>5.0246072638682637</v>
      </c>
      <c r="AO285" s="334">
        <f t="shared" si="124"/>
        <v>6.7221728877321363</v>
      </c>
      <c r="AP285" s="358"/>
      <c r="AQ285" s="359">
        <v>0.92</v>
      </c>
      <c r="AR285" s="359">
        <v>0.9</v>
      </c>
      <c r="AS285" s="428">
        <v>0.88</v>
      </c>
      <c r="AT285" s="428">
        <v>0.84</v>
      </c>
      <c r="AU285" s="428">
        <v>0.76</v>
      </c>
      <c r="AV285" s="428">
        <v>0.72</v>
      </c>
      <c r="AW285" s="428">
        <v>0.64</v>
      </c>
      <c r="AX285" s="428">
        <v>0.56000000000000005</v>
      </c>
      <c r="AY285" s="428">
        <v>0.52</v>
      </c>
      <c r="AZ285" s="428">
        <v>0.5</v>
      </c>
      <c r="BA285" s="428">
        <v>0.48</v>
      </c>
      <c r="BB285" s="366">
        <v>0.46</v>
      </c>
      <c r="BC285" s="346">
        <f t="shared" si="144"/>
        <v>2.2222222222222143</v>
      </c>
      <c r="BD285" s="347">
        <f t="shared" si="144"/>
        <v>2.2727272727272707</v>
      </c>
      <c r="BE285" s="347">
        <f t="shared" si="144"/>
        <v>4.7619047619047672</v>
      </c>
      <c r="BF285" s="347">
        <f t="shared" si="144"/>
        <v>10.526315789473673</v>
      </c>
      <c r="BG285" s="347">
        <f t="shared" si="144"/>
        <v>5.555555555555558</v>
      </c>
      <c r="BH285" s="347">
        <f t="shared" si="144"/>
        <v>12.5</v>
      </c>
      <c r="BI285" s="347">
        <f t="shared" si="144"/>
        <v>14.285714285714279</v>
      </c>
      <c r="BJ285" s="347">
        <f t="shared" si="144"/>
        <v>7.6923076923077094</v>
      </c>
      <c r="BK285" s="347">
        <f t="shared" si="144"/>
        <v>4.0000000000000036</v>
      </c>
      <c r="BL285" s="347">
        <f t="shared" si="144"/>
        <v>4.1666666666666741</v>
      </c>
      <c r="BM285" s="348">
        <f t="shared" si="144"/>
        <v>4.3478260869565188</v>
      </c>
      <c r="BN285" s="350">
        <f>AVERAGE(BC285:BM285)</f>
        <v>6.5755673030480599</v>
      </c>
      <c r="BO285" s="350">
        <f t="shared" si="127"/>
        <v>3.9381099943874882</v>
      </c>
    </row>
    <row r="286" spans="1:67" s="480" customFormat="1">
      <c r="A286" s="450" t="s">
        <v>622</v>
      </c>
      <c r="B286" s="642" t="s">
        <v>908</v>
      </c>
      <c r="C286" s="450" t="s">
        <v>867</v>
      </c>
      <c r="D286" s="599" t="s">
        <v>614</v>
      </c>
      <c r="E286" s="619">
        <v>37</v>
      </c>
      <c r="F286" s="468">
        <v>57</v>
      </c>
      <c r="G286" s="469" t="s">
        <v>660</v>
      </c>
      <c r="H286" s="470" t="s">
        <v>660</v>
      </c>
      <c r="I286" s="607">
        <v>37.11</v>
      </c>
      <c r="J286" s="472">
        <f>(S286/I286)*100</f>
        <v>7.8146052277014277</v>
      </c>
      <c r="K286" s="508">
        <v>0.7</v>
      </c>
      <c r="L286" s="555">
        <v>0.72499999999999998</v>
      </c>
      <c r="M286" s="473">
        <f>((L286/K286)-1)*100</f>
        <v>3.5714285714285809</v>
      </c>
      <c r="N286" s="713">
        <v>40242</v>
      </c>
      <c r="O286" s="521">
        <v>40246</v>
      </c>
      <c r="P286" s="714">
        <v>40259</v>
      </c>
      <c r="Q286" s="474" t="s">
        <v>424</v>
      </c>
      <c r="R286" s="450"/>
      <c r="S286" s="476">
        <f t="shared" si="113"/>
        <v>2.9</v>
      </c>
      <c r="T286" s="472">
        <f>S286/X286*100</f>
        <v>97.315436241610726</v>
      </c>
      <c r="U286" s="498">
        <f t="shared" si="143"/>
        <v>-19.185909483860531</v>
      </c>
      <c r="V286" s="477">
        <f>I286/X286</f>
        <v>12.453020134228188</v>
      </c>
      <c r="W286" s="499">
        <v>12</v>
      </c>
      <c r="X286" s="471">
        <v>2.98</v>
      </c>
      <c r="Y286" s="478">
        <v>2.5099999999999998</v>
      </c>
      <c r="Z286" s="471">
        <v>3.22</v>
      </c>
      <c r="AA286" s="471">
        <v>1.18</v>
      </c>
      <c r="AB286" s="478">
        <v>2.63</v>
      </c>
      <c r="AC286" s="471">
        <v>2.73</v>
      </c>
      <c r="AD286" s="500">
        <f>(AC286/AB286-1)*100</f>
        <v>3.8022813688213031</v>
      </c>
      <c r="AE286" s="519">
        <f>(I286/AB286)/Y286</f>
        <v>5.6216199839425576</v>
      </c>
      <c r="AF286" s="501">
        <v>22290</v>
      </c>
      <c r="AG286" s="471">
        <v>35.1</v>
      </c>
      <c r="AH286" s="471">
        <v>46.87</v>
      </c>
      <c r="AI286" s="502">
        <f>((I286-AG286)/AG286)*100</f>
        <v>5.7264957264957204</v>
      </c>
      <c r="AJ286" s="503">
        <f>((I286-AH286)/AH286)*100</f>
        <v>-20.82355451248133</v>
      </c>
      <c r="AK286" s="504">
        <f t="shared" si="120"/>
        <v>2.0620025968223326</v>
      </c>
      <c r="AL286" s="505">
        <f>((AQ286/AR286)^(1/1)-1)*100</f>
        <v>3.5714285714285809</v>
      </c>
      <c r="AM286" s="717">
        <f>((AQ286/AT286)^(1/3)-1)*100</f>
        <v>123.4300331606732</v>
      </c>
      <c r="AN286" s="506">
        <f>((AQ286/AV286)^(1/5)-1)*100</f>
        <v>64.602850282989493</v>
      </c>
      <c r="AO286" s="500">
        <f t="shared" si="124"/>
        <v>31.330149817728792</v>
      </c>
      <c r="AP286" s="507"/>
      <c r="AQ286" s="508">
        <v>2.9</v>
      </c>
      <c r="AR286" s="610">
        <v>2.8</v>
      </c>
      <c r="AS286" s="509">
        <v>2.1675</v>
      </c>
      <c r="AT286" s="509">
        <v>0.26</v>
      </c>
      <c r="AU286" s="509">
        <v>0.25</v>
      </c>
      <c r="AV286" s="509">
        <v>0.24</v>
      </c>
      <c r="AW286" s="509">
        <v>0.23</v>
      </c>
      <c r="AX286" s="509">
        <v>0.22</v>
      </c>
      <c r="AY286" s="509">
        <v>0.21</v>
      </c>
      <c r="AZ286" s="509">
        <v>0.2</v>
      </c>
      <c r="BA286" s="509">
        <v>0.19</v>
      </c>
      <c r="BB286" s="510">
        <v>0.18</v>
      </c>
      <c r="BC286" s="511">
        <f t="shared" si="144"/>
        <v>3.5714285714285809</v>
      </c>
      <c r="BD286" s="540">
        <f t="shared" si="144"/>
        <v>29.181084198385232</v>
      </c>
      <c r="BE286" s="540">
        <f t="shared" si="144"/>
        <v>733.65384615384619</v>
      </c>
      <c r="BF286" s="540">
        <f t="shared" si="144"/>
        <v>4.0000000000000036</v>
      </c>
      <c r="BG286" s="540">
        <f t="shared" si="144"/>
        <v>4.1666666666666741</v>
      </c>
      <c r="BH286" s="540">
        <f t="shared" si="144"/>
        <v>4.3478260869565188</v>
      </c>
      <c r="BI286" s="540">
        <f t="shared" si="144"/>
        <v>4.5454545454545414</v>
      </c>
      <c r="BJ286" s="540">
        <f t="shared" si="144"/>
        <v>4.7619047619047672</v>
      </c>
      <c r="BK286" s="540">
        <f t="shared" si="144"/>
        <v>4.9999999999999822</v>
      </c>
      <c r="BL286" s="540">
        <f t="shared" si="144"/>
        <v>5.2631578947368363</v>
      </c>
      <c r="BM286" s="513">
        <f t="shared" si="144"/>
        <v>5.555555555555558</v>
      </c>
      <c r="BN286" s="514">
        <f>AVERAGE(BC286:BM286)</f>
        <v>73.095174948630444</v>
      </c>
      <c r="BO286" s="514">
        <f t="shared" si="127"/>
        <v>209.00619233328109</v>
      </c>
    </row>
    <row r="287" spans="1:67" s="480" customFormat="1">
      <c r="A287" s="451" t="s">
        <v>799</v>
      </c>
      <c r="B287" s="943" t="s">
        <v>800</v>
      </c>
      <c r="C287" s="450" t="s">
        <v>868</v>
      </c>
      <c r="D287" s="707" t="s">
        <v>614</v>
      </c>
      <c r="E287" s="485">
        <v>27</v>
      </c>
      <c r="F287" s="468">
        <v>93</v>
      </c>
      <c r="G287" s="486" t="s">
        <v>796</v>
      </c>
      <c r="H287" s="487" t="s">
        <v>796</v>
      </c>
      <c r="I287" s="588">
        <v>29.26</v>
      </c>
      <c r="J287" s="520">
        <f>(S287/I287)*100</f>
        <v>5.8783321941216675</v>
      </c>
      <c r="K287" s="641">
        <v>0.42</v>
      </c>
      <c r="L287" s="641">
        <v>0.43</v>
      </c>
      <c r="M287" s="489">
        <f>((L287/K287)-1)*100</f>
        <v>2.3809523809523725</v>
      </c>
      <c r="N287" s="589">
        <v>40548</v>
      </c>
      <c r="O287" s="491">
        <v>40550</v>
      </c>
      <c r="P287" s="590">
        <v>40575</v>
      </c>
      <c r="Q287" s="490" t="s">
        <v>15</v>
      </c>
      <c r="R287" s="451"/>
      <c r="S287" s="493">
        <f t="shared" si="113"/>
        <v>1.72</v>
      </c>
      <c r="T287" s="520">
        <f>S287/X287*100</f>
        <v>50</v>
      </c>
      <c r="U287" s="556">
        <f t="shared" si="143"/>
        <v>-23.699560250656791</v>
      </c>
      <c r="V287" s="494">
        <f>I287/X287</f>
        <v>8.5058139534883725</v>
      </c>
      <c r="W287" s="542">
        <v>12</v>
      </c>
      <c r="X287" s="488">
        <v>3.44</v>
      </c>
      <c r="Y287" s="495">
        <v>2.15</v>
      </c>
      <c r="Z287" s="488">
        <v>1.39</v>
      </c>
      <c r="AA287" s="488">
        <v>1.54</v>
      </c>
      <c r="AB287" s="495">
        <v>2.38</v>
      </c>
      <c r="AC287" s="488">
        <v>2.5499999999999998</v>
      </c>
      <c r="AD287" s="543">
        <f>(AC287/AB287-1)*100</f>
        <v>7.1428571428571397</v>
      </c>
      <c r="AE287" s="557">
        <f>(I287/AB287)/Y287</f>
        <v>5.7181942544459652</v>
      </c>
      <c r="AF287" s="544">
        <v>173280</v>
      </c>
      <c r="AG287" s="488">
        <v>25.79</v>
      </c>
      <c r="AH287" s="488">
        <v>31.94</v>
      </c>
      <c r="AI287" s="545">
        <f>((I287-AG287)/AG287)*100</f>
        <v>13.454827452500979</v>
      </c>
      <c r="AJ287" s="546">
        <f>((I287-AH287)/AH287)*100</f>
        <v>-8.3907326236693791</v>
      </c>
      <c r="AK287" s="558">
        <f t="shared" si="120"/>
        <v>1.0289667605031263</v>
      </c>
      <c r="AL287" s="547">
        <f>((AQ287/AR287)^(1/1)-1)*100</f>
        <v>2.4390243902439046</v>
      </c>
      <c r="AM287" s="548">
        <f>((AQ287/AT287)^(1/3)-1)*100</f>
        <v>5.7645954231698937</v>
      </c>
      <c r="AN287" s="548">
        <f>((AQ287/AV287)^(1/5)-1)*100</f>
        <v>5.4250739413029825</v>
      </c>
      <c r="AO287" s="543">
        <f t="shared" si="124"/>
        <v>5.2723510122429262</v>
      </c>
      <c r="AP287" s="549"/>
      <c r="AQ287" s="560">
        <v>1.68</v>
      </c>
      <c r="AR287" s="560">
        <v>1.64</v>
      </c>
      <c r="AS287" s="561">
        <v>1.6</v>
      </c>
      <c r="AT287" s="561">
        <v>1.42</v>
      </c>
      <c r="AU287" s="561">
        <v>1.33</v>
      </c>
      <c r="AV287" s="561">
        <v>1.29</v>
      </c>
      <c r="AW287" s="561">
        <v>1.25</v>
      </c>
      <c r="AX287" s="561">
        <v>1.1174999999999999</v>
      </c>
      <c r="AY287" s="561">
        <v>1.0625</v>
      </c>
      <c r="AZ287" s="561">
        <v>1.0225</v>
      </c>
      <c r="BA287" s="561">
        <v>1.0049999999999999</v>
      </c>
      <c r="BB287" s="572">
        <v>0.96499999999999997</v>
      </c>
      <c r="BC287" s="564">
        <f t="shared" si="144"/>
        <v>2.4390243902439046</v>
      </c>
      <c r="BD287" s="565">
        <f t="shared" si="144"/>
        <v>2.4999999999999911</v>
      </c>
      <c r="BE287" s="565">
        <f t="shared" si="144"/>
        <v>12.676056338028175</v>
      </c>
      <c r="BF287" s="565">
        <f t="shared" si="144"/>
        <v>6.7669172932330657</v>
      </c>
      <c r="BG287" s="565">
        <f t="shared" si="144"/>
        <v>3.1007751937984551</v>
      </c>
      <c r="BH287" s="565">
        <f t="shared" si="144"/>
        <v>3.2000000000000028</v>
      </c>
      <c r="BI287" s="565">
        <f t="shared" si="144"/>
        <v>11.856823266219241</v>
      </c>
      <c r="BJ287" s="565">
        <f t="shared" si="144"/>
        <v>5.1764705882352935</v>
      </c>
      <c r="BK287" s="565">
        <f t="shared" si="144"/>
        <v>3.9119804400977953</v>
      </c>
      <c r="BL287" s="565">
        <f t="shared" si="144"/>
        <v>1.7412935323383172</v>
      </c>
      <c r="BM287" s="566">
        <f t="shared" si="144"/>
        <v>4.1450777202072464</v>
      </c>
      <c r="BN287" s="567">
        <f>AVERAGE(BC287:BM287)</f>
        <v>5.2285835238546801</v>
      </c>
      <c r="BO287" s="567">
        <f t="shared" si="127"/>
        <v>3.5765110925324337</v>
      </c>
    </row>
    <row r="288" spans="1:67" ht="11.25" customHeight="1">
      <c r="A288" s="20" t="s">
        <v>346</v>
      </c>
      <c r="B288" s="21" t="s">
        <v>347</v>
      </c>
      <c r="C288" s="450" t="s">
        <v>869</v>
      </c>
      <c r="D288" s="28" t="s">
        <v>614</v>
      </c>
      <c r="E288" s="179">
        <v>6</v>
      </c>
      <c r="F288" s="21">
        <v>387</v>
      </c>
      <c r="G288" s="39" t="s">
        <v>796</v>
      </c>
      <c r="H288" s="40" t="s">
        <v>660</v>
      </c>
      <c r="I288" s="160">
        <v>35.29</v>
      </c>
      <c r="J288" s="214">
        <f t="shared" ref="J288" si="145">(S288/I288)*100</f>
        <v>5.5256446585434968</v>
      </c>
      <c r="K288" s="402">
        <v>0.47499999999999998</v>
      </c>
      <c r="L288" s="402">
        <v>0.48749999999999999</v>
      </c>
      <c r="M288" s="75">
        <f t="shared" ref="M288" si="146">((L288/K288)-1)*100</f>
        <v>2.6315789473684292</v>
      </c>
      <c r="N288" s="115">
        <v>40457</v>
      </c>
      <c r="O288" s="26">
        <v>40459</v>
      </c>
      <c r="P288" s="27">
        <v>40483</v>
      </c>
      <c r="Q288" s="25" t="s">
        <v>15</v>
      </c>
      <c r="R288" s="21"/>
      <c r="S288" s="211">
        <f t="shared" ref="S288" si="147">L288*4</f>
        <v>1.95</v>
      </c>
      <c r="T288" s="742">
        <f t="shared" ref="T288" si="148">S288/X288*100</f>
        <v>87.443946188340803</v>
      </c>
      <c r="U288" s="332">
        <f t="shared" si="143"/>
        <v>34.968375487238411</v>
      </c>
      <c r="V288" s="22">
        <f t="shared" ref="V288" si="149">I288/X288</f>
        <v>15.825112107623319</v>
      </c>
      <c r="W288" s="333">
        <v>12</v>
      </c>
      <c r="X288" s="124">
        <v>2.23</v>
      </c>
      <c r="Y288" s="131">
        <v>1.88</v>
      </c>
      <c r="Z288" s="124">
        <v>0.95</v>
      </c>
      <c r="AA288" s="124">
        <v>2.59</v>
      </c>
      <c r="AB288" s="131">
        <v>2.2400000000000002</v>
      </c>
      <c r="AC288" s="124">
        <v>2.6</v>
      </c>
      <c r="AD288" s="335">
        <f t="shared" ref="AD288" si="150">(AC288/AB288-1)*100</f>
        <v>16.071428571428559</v>
      </c>
      <c r="AE288" s="386">
        <f t="shared" ref="AE288" si="151">(I288/AB288)/Y288</f>
        <v>8.380034194528875</v>
      </c>
      <c r="AF288" s="354">
        <v>99840</v>
      </c>
      <c r="AG288" s="124">
        <v>28.61</v>
      </c>
      <c r="AH288" s="124">
        <v>38.950000000000003</v>
      </c>
      <c r="AI288" s="355">
        <f t="shared" ref="AI288" si="152">((I288-AG288)/AG288)*100</f>
        <v>23.348479552603983</v>
      </c>
      <c r="AJ288" s="356">
        <f t="shared" ref="AJ288" si="153">((I288-AH288)/AH288)*100</f>
        <v>-9.3966623876765176</v>
      </c>
      <c r="AK288" s="357">
        <f t="shared" si="120"/>
        <v>1.6587686099137879</v>
      </c>
      <c r="AL288" s="339">
        <f t="shared" ref="AL288" si="154">((AQ288/AR288)^(1/1)-1)*100</f>
        <v>3.0997304582210283</v>
      </c>
      <c r="AM288" s="437">
        <f t="shared" ref="AM288" si="155">((AQ288/AT288)^(1/3)-1)*100</f>
        <v>5.1506222802201185</v>
      </c>
      <c r="AN288" s="437">
        <f t="shared" ref="AN288" si="156">((AQ288/AV288)^(1/5)-1)*100</f>
        <v>3.6325756817212396</v>
      </c>
      <c r="AO288" s="335">
        <f t="shared" si="124"/>
        <v>2.1899230911477385</v>
      </c>
      <c r="AP288" s="358"/>
      <c r="AQ288" s="359">
        <v>1.9125000000000001</v>
      </c>
      <c r="AR288" s="359">
        <v>1.855</v>
      </c>
      <c r="AS288" s="427">
        <v>1.75</v>
      </c>
      <c r="AT288" s="427">
        <v>1.645</v>
      </c>
      <c r="AU288" s="442">
        <v>1.62</v>
      </c>
      <c r="AV288" s="427">
        <v>1.6</v>
      </c>
      <c r="AW288" s="442">
        <v>1.54</v>
      </c>
      <c r="AX288" s="442">
        <v>1.54</v>
      </c>
      <c r="AY288" s="442">
        <v>1.54</v>
      </c>
      <c r="AZ288" s="442">
        <v>1.54</v>
      </c>
      <c r="BA288" s="442">
        <v>1.54</v>
      </c>
      <c r="BB288" s="362">
        <v>1.54</v>
      </c>
      <c r="BC288" s="363">
        <f t="shared" ref="BC288:BM288" si="157">IF(AR288=0,0,IF(AR288&gt;AQ288,0,((AQ288/AR288)-1)*100))</f>
        <v>3.0997304582210283</v>
      </c>
      <c r="BD288" s="445">
        <f t="shared" si="157"/>
        <v>6.0000000000000053</v>
      </c>
      <c r="BE288" s="445">
        <f t="shared" si="157"/>
        <v>6.3829787234042534</v>
      </c>
      <c r="BF288" s="445">
        <f t="shared" si="157"/>
        <v>1.5432098765431945</v>
      </c>
      <c r="BG288" s="445">
        <f t="shared" si="157"/>
        <v>1.2499999999999956</v>
      </c>
      <c r="BH288" s="445">
        <f t="shared" si="157"/>
        <v>3.8961038961039085</v>
      </c>
      <c r="BI288" s="445">
        <f t="shared" si="157"/>
        <v>0</v>
      </c>
      <c r="BJ288" s="445">
        <f t="shared" si="157"/>
        <v>0</v>
      </c>
      <c r="BK288" s="445">
        <f t="shared" si="157"/>
        <v>0</v>
      </c>
      <c r="BL288" s="445">
        <f t="shared" si="157"/>
        <v>0</v>
      </c>
      <c r="BM288" s="365">
        <f t="shared" si="157"/>
        <v>0</v>
      </c>
      <c r="BN288" s="349">
        <f t="shared" ref="BN288" si="158">AVERAGE(BC288:BM288)</f>
        <v>2.0156384503883991</v>
      </c>
      <c r="BO288" s="349">
        <f t="shared" si="127"/>
        <v>2.3506978963669787</v>
      </c>
    </row>
    <row r="289" spans="1:67">
      <c r="A289" s="10" t="s">
        <v>587</v>
      </c>
      <c r="B289" s="11" t="s">
        <v>588</v>
      </c>
      <c r="C289" s="21" t="s">
        <v>870</v>
      </c>
      <c r="D289" s="11" t="s">
        <v>620</v>
      </c>
      <c r="E289" s="100">
        <v>37</v>
      </c>
      <c r="F289" s="104">
        <v>59</v>
      </c>
      <c r="G289" s="37" t="s">
        <v>660</v>
      </c>
      <c r="H289" s="38" t="s">
        <v>796</v>
      </c>
      <c r="I289" s="147">
        <v>52.6</v>
      </c>
      <c r="J289" s="214">
        <f>(S289/I289)*100</f>
        <v>4.5627376425855504</v>
      </c>
      <c r="K289" s="409">
        <v>0.59499999999999997</v>
      </c>
      <c r="L289" s="397">
        <v>0.6</v>
      </c>
      <c r="M289" s="430">
        <f>((L289/K289)-1)*100</f>
        <v>0.84033613445377853</v>
      </c>
      <c r="N289" s="16">
        <v>40588</v>
      </c>
      <c r="O289" s="17">
        <v>40590</v>
      </c>
      <c r="P289" s="16">
        <v>40617</v>
      </c>
      <c r="Q289" s="17" t="s">
        <v>8</v>
      </c>
      <c r="R289" s="11"/>
      <c r="S289" s="211">
        <f>L289*4</f>
        <v>2.4</v>
      </c>
      <c r="T289" s="214">
        <f>S289/X289*100</f>
        <v>64.343163538873995</v>
      </c>
      <c r="U289" s="332">
        <f t="shared" si="143"/>
        <v>-6.9991880266451307</v>
      </c>
      <c r="V289" s="13">
        <f>I289/X289</f>
        <v>14.101876675603217</v>
      </c>
      <c r="W289" s="333">
        <v>12</v>
      </c>
      <c r="X289" s="147">
        <v>3.73</v>
      </c>
      <c r="Y289" s="146">
        <v>4.3499999999999996</v>
      </c>
      <c r="Z289" s="147">
        <v>1.17</v>
      </c>
      <c r="AA289" s="147">
        <v>1.38</v>
      </c>
      <c r="AB289" s="146">
        <v>3.55</v>
      </c>
      <c r="AC289" s="147">
        <v>3.69</v>
      </c>
      <c r="AD289" s="334">
        <f>(AC289/AB289-1)*100</f>
        <v>3.9436619718309807</v>
      </c>
      <c r="AE289" s="335">
        <f>(I289/AB289)/Y289</f>
        <v>3.4061842318277487</v>
      </c>
      <c r="AF289" s="396">
        <v>15390</v>
      </c>
      <c r="AG289" s="147">
        <v>45.9</v>
      </c>
      <c r="AH289" s="147">
        <v>54.36</v>
      </c>
      <c r="AI289" s="336">
        <f>((I289-AG289)/AG289)*100</f>
        <v>14.596949891067545</v>
      </c>
      <c r="AJ289" s="337">
        <f>((I289-AH289)/AH289)*100</f>
        <v>-3.2376747608535652</v>
      </c>
      <c r="AK289" s="338">
        <f t="shared" si="120"/>
        <v>0.97796884239036075</v>
      </c>
      <c r="AL289" s="339">
        <f>((AQ289/AR289)^(1/1)-1)*100</f>
        <v>0.84745762711864181</v>
      </c>
      <c r="AM289" s="437">
        <f>((AQ289/AT289)^(1/3)-1)*100</f>
        <v>0.85474230603979073</v>
      </c>
      <c r="AN289" s="437">
        <f>((AQ289/AV289)^(1/5)-1)*100</f>
        <v>0.8621965815340138</v>
      </c>
      <c r="AO289" s="335">
        <f t="shared" si="124"/>
        <v>0.88161968373821065</v>
      </c>
      <c r="AP289" s="341"/>
      <c r="AQ289" s="342">
        <v>2.38</v>
      </c>
      <c r="AR289" s="342">
        <v>2.36</v>
      </c>
      <c r="AS289" s="343">
        <v>2.34</v>
      </c>
      <c r="AT289" s="343">
        <v>2.3199999999999998</v>
      </c>
      <c r="AU289" s="343">
        <v>2.2999999999999998</v>
      </c>
      <c r="AV289" s="343">
        <v>2.2799999999999998</v>
      </c>
      <c r="AW289" s="343">
        <v>2.2599999999999998</v>
      </c>
      <c r="AX289" s="343">
        <v>2.2400000000000002</v>
      </c>
      <c r="AY289" s="343">
        <v>2.2200000000000002</v>
      </c>
      <c r="AZ289" s="343">
        <v>2.2000000000000002</v>
      </c>
      <c r="BA289" s="343">
        <v>2.1800000000000002</v>
      </c>
      <c r="BB289" s="397">
        <v>2.14</v>
      </c>
      <c r="BC289" s="363">
        <f t="shared" ref="BC289:BM291" si="159">((AQ289/AR289)-1)*100</f>
        <v>0.84745762711864181</v>
      </c>
      <c r="BD289" s="364">
        <f t="shared" si="159"/>
        <v>0.85470085470085166</v>
      </c>
      <c r="BE289" s="364">
        <f t="shared" si="159"/>
        <v>0.86206896551723755</v>
      </c>
      <c r="BF289" s="364">
        <f t="shared" si="159"/>
        <v>0.86956521739129933</v>
      </c>
      <c r="BG289" s="364">
        <f t="shared" si="159"/>
        <v>0.87719298245614308</v>
      </c>
      <c r="BH289" s="364">
        <f t="shared" si="159"/>
        <v>0.88495575221239076</v>
      </c>
      <c r="BI289" s="364">
        <f t="shared" si="159"/>
        <v>0.89285714285711748</v>
      </c>
      <c r="BJ289" s="364">
        <f t="shared" si="159"/>
        <v>0.9009009009008917</v>
      </c>
      <c r="BK289" s="364">
        <f t="shared" si="159"/>
        <v>0.90909090909090384</v>
      </c>
      <c r="BL289" s="364">
        <f t="shared" si="159"/>
        <v>0.91743119266054496</v>
      </c>
      <c r="BM289" s="365">
        <f t="shared" si="159"/>
        <v>1.8691588785046731</v>
      </c>
      <c r="BN289" s="349">
        <f>AVERAGE(BC289:BM289)</f>
        <v>0.97139822031006318</v>
      </c>
      <c r="BO289" s="349">
        <f t="shared" si="127"/>
        <v>0.28469389186948946</v>
      </c>
    </row>
    <row r="290" spans="1:67">
      <c r="A290" s="20" t="s">
        <v>387</v>
      </c>
      <c r="B290" s="21" t="s">
        <v>388</v>
      </c>
      <c r="C290" s="28" t="s">
        <v>870</v>
      </c>
      <c r="D290" s="28" t="s">
        <v>612</v>
      </c>
      <c r="E290" s="101">
        <v>38</v>
      </c>
      <c r="F290" s="104">
        <v>51</v>
      </c>
      <c r="G290" s="39" t="s">
        <v>660</v>
      </c>
      <c r="H290" s="40" t="s">
        <v>660</v>
      </c>
      <c r="I290" s="124">
        <v>18.29</v>
      </c>
      <c r="J290" s="214">
        <f>(S290/I290)*100</f>
        <v>3.991252050300711</v>
      </c>
      <c r="K290" s="427">
        <v>0.18</v>
      </c>
      <c r="L290" s="402">
        <v>0.1825</v>
      </c>
      <c r="M290" s="746">
        <f>((L290/K290)-1)*100</f>
        <v>1.388888888888884</v>
      </c>
      <c r="N290" s="25">
        <v>40493</v>
      </c>
      <c r="O290" s="26">
        <v>40497</v>
      </c>
      <c r="P290" s="27">
        <v>40513</v>
      </c>
      <c r="Q290" s="27" t="s">
        <v>7</v>
      </c>
      <c r="R290" s="21"/>
      <c r="S290" s="211">
        <f>L290*4</f>
        <v>0.73</v>
      </c>
      <c r="T290" s="221">
        <f>S290/X290*100</f>
        <v>73</v>
      </c>
      <c r="U290" s="332">
        <f t="shared" si="143"/>
        <v>16.861171196139104</v>
      </c>
      <c r="V290" s="47">
        <f>I290/X290</f>
        <v>18.29</v>
      </c>
      <c r="W290" s="333">
        <v>12</v>
      </c>
      <c r="X290" s="137">
        <v>1</v>
      </c>
      <c r="Y290" s="131">
        <v>6.39</v>
      </c>
      <c r="Z290" s="124">
        <v>2.77</v>
      </c>
      <c r="AA290" s="132">
        <v>1.68</v>
      </c>
      <c r="AB290" s="131">
        <v>0.98</v>
      </c>
      <c r="AC290" s="124">
        <v>1.04</v>
      </c>
      <c r="AD290" s="335">
        <f>(AC290/AB290-1)*100</f>
        <v>6.1224489795918435</v>
      </c>
      <c r="AE290" s="335">
        <f>(I290/AB290)/Y290</f>
        <v>2.920698795950305</v>
      </c>
      <c r="AF290" s="205">
        <v>285</v>
      </c>
      <c r="AG290" s="124">
        <v>15.9</v>
      </c>
      <c r="AH290" s="124">
        <v>19.309999999999999</v>
      </c>
      <c r="AI290" s="355">
        <f>((I290-AG290)/AG290)*100</f>
        <v>15.031446540880495</v>
      </c>
      <c r="AJ290" s="356">
        <f>((I290-AH290)/AH290)*100</f>
        <v>-5.282237182806834</v>
      </c>
      <c r="AK290" s="357">
        <f t="shared" si="120"/>
        <v>0.86744401604260146</v>
      </c>
      <c r="AL290" s="339">
        <f>((AQ290/AR290)^(1/1)-1)*100</f>
        <v>1.4035087719298289</v>
      </c>
      <c r="AM290" s="437">
        <f>((AQ290/AT290)^(1/3)-1)*100</f>
        <v>1.4236785291606102</v>
      </c>
      <c r="AN290" s="437">
        <f>((AQ290/AV290)^(1/5)-1)*100</f>
        <v>1.4446416964055242</v>
      </c>
      <c r="AO290" s="335">
        <f t="shared" si="124"/>
        <v>1.6654004981164983</v>
      </c>
      <c r="AP290" s="358"/>
      <c r="AQ290" s="402">
        <v>0.72250000000000003</v>
      </c>
      <c r="AR290" s="427">
        <v>0.71250000000000002</v>
      </c>
      <c r="AS290" s="427">
        <v>0.70250000000000001</v>
      </c>
      <c r="AT290" s="427">
        <v>0.6925</v>
      </c>
      <c r="AU290" s="427">
        <v>0.6825</v>
      </c>
      <c r="AV290" s="427">
        <v>0.67249999999999999</v>
      </c>
      <c r="AW290" s="427">
        <v>0.66249999999999998</v>
      </c>
      <c r="AX290" s="427">
        <v>0.64875000000000005</v>
      </c>
      <c r="AY290" s="427">
        <v>0.63375000000000004</v>
      </c>
      <c r="AZ290" s="427">
        <v>0.62250000000000005</v>
      </c>
      <c r="BA290" s="427">
        <v>0.61250000000000004</v>
      </c>
      <c r="BB290" s="366">
        <v>0.59499999999999997</v>
      </c>
      <c r="BC290" s="363">
        <f t="shared" si="159"/>
        <v>1.4035087719298289</v>
      </c>
      <c r="BD290" s="364">
        <f t="shared" si="159"/>
        <v>1.4234875444839812</v>
      </c>
      <c r="BE290" s="364">
        <f t="shared" si="159"/>
        <v>1.4440433212996373</v>
      </c>
      <c r="BF290" s="364">
        <f t="shared" si="159"/>
        <v>1.46520146520146</v>
      </c>
      <c r="BG290" s="364">
        <f t="shared" si="159"/>
        <v>1.4869888475836479</v>
      </c>
      <c r="BH290" s="364">
        <f t="shared" si="159"/>
        <v>1.5094339622641506</v>
      </c>
      <c r="BI290" s="364">
        <f t="shared" si="159"/>
        <v>2.1194605009633882</v>
      </c>
      <c r="BJ290" s="364">
        <f t="shared" si="159"/>
        <v>2.3668639053254559</v>
      </c>
      <c r="BK290" s="364">
        <f t="shared" si="159"/>
        <v>1.8072289156626509</v>
      </c>
      <c r="BL290" s="364">
        <f t="shared" si="159"/>
        <v>1.6326530612244872</v>
      </c>
      <c r="BM290" s="365">
        <f t="shared" si="159"/>
        <v>2.941176470588247</v>
      </c>
      <c r="BN290" s="349">
        <f>AVERAGE(BC290:BM290)</f>
        <v>1.7818224333206307</v>
      </c>
      <c r="BO290" s="349">
        <f t="shared" si="127"/>
        <v>0.4738874790398605</v>
      </c>
    </row>
    <row r="291" spans="1:67" s="658" customFormat="1">
      <c r="A291" s="668" t="s">
        <v>648</v>
      </c>
      <c r="B291" s="669" t="s">
        <v>649</v>
      </c>
      <c r="C291" s="644" t="s">
        <v>870</v>
      </c>
      <c r="D291" s="669" t="s">
        <v>216</v>
      </c>
      <c r="E291" s="670">
        <v>51</v>
      </c>
      <c r="F291" s="646">
        <v>10</v>
      </c>
      <c r="G291" s="671" t="s">
        <v>660</v>
      </c>
      <c r="H291" s="672" t="s">
        <v>660</v>
      </c>
      <c r="I291" s="676">
        <v>26.41</v>
      </c>
      <c r="J291" s="654">
        <f>(S291/I291)*100</f>
        <v>5.2252934494509651</v>
      </c>
      <c r="K291" s="703">
        <v>0.34</v>
      </c>
      <c r="L291" s="698">
        <v>0.34499999999999997</v>
      </c>
      <c r="M291" s="1125">
        <f>((L291/K291)-1)*100</f>
        <v>1.4705882352941124</v>
      </c>
      <c r="N291" s="674">
        <v>40493</v>
      </c>
      <c r="O291" s="673">
        <v>40497</v>
      </c>
      <c r="P291" s="674">
        <v>40513</v>
      </c>
      <c r="Q291" s="673" t="s">
        <v>7</v>
      </c>
      <c r="R291" s="669"/>
      <c r="S291" s="653">
        <f>L291*4</f>
        <v>1.38</v>
      </c>
      <c r="T291" s="654">
        <f>S291/X291*100</f>
        <v>97.183098591549282</v>
      </c>
      <c r="U291" s="659">
        <f t="shared" si="143"/>
        <v>10.979280165164562</v>
      </c>
      <c r="V291" s="1126">
        <f>I291/X291</f>
        <v>18.598591549295776</v>
      </c>
      <c r="W291" s="675">
        <v>12</v>
      </c>
      <c r="X291" s="676">
        <v>1.42</v>
      </c>
      <c r="Y291" s="677">
        <v>2.86</v>
      </c>
      <c r="Z291" s="676">
        <v>1.05</v>
      </c>
      <c r="AA291" s="676">
        <v>1.49</v>
      </c>
      <c r="AB291" s="677">
        <v>1.72</v>
      </c>
      <c r="AC291" s="676">
        <v>1.9</v>
      </c>
      <c r="AD291" s="678">
        <f>(AC291/AB291-1)*100</f>
        <v>10.465116279069765</v>
      </c>
      <c r="AE291" s="660">
        <f>(I291/AB291)/Y291</f>
        <v>5.3687591478289161</v>
      </c>
      <c r="AF291" s="1120">
        <v>2160</v>
      </c>
      <c r="AG291" s="676">
        <v>24.08</v>
      </c>
      <c r="AH291" s="676">
        <v>28.84</v>
      </c>
      <c r="AI291" s="1121">
        <f>((I291-AG291)/AG291)*100</f>
        <v>9.676079734219277</v>
      </c>
      <c r="AJ291" s="1122">
        <f>((I291-AH291)/AH291)*100</f>
        <v>-8.4257975034674057</v>
      </c>
      <c r="AK291" s="1127">
        <f t="shared" si="120"/>
        <v>0.83225441135717804</v>
      </c>
      <c r="AL291" s="661">
        <f>((AQ291/AR291)^(1/1)-1)*100</f>
        <v>1.4869888475836479</v>
      </c>
      <c r="AM291" s="695">
        <f>((AQ291/AT291)^(1/3)-1)*100</f>
        <v>2.4337275223374144</v>
      </c>
      <c r="AN291" s="695">
        <f>((AQ291/AV291)^(1/5)-1)*100</f>
        <v>2.7820174603307546</v>
      </c>
      <c r="AO291" s="660">
        <f t="shared" si="124"/>
        <v>3.3427488306058351</v>
      </c>
      <c r="AP291" s="696"/>
      <c r="AQ291" s="1128">
        <v>1.365</v>
      </c>
      <c r="AR291" s="1128">
        <v>1.345</v>
      </c>
      <c r="AS291" s="697">
        <v>1.31</v>
      </c>
      <c r="AT291" s="697">
        <v>1.27</v>
      </c>
      <c r="AU291" s="697">
        <v>1.23</v>
      </c>
      <c r="AV291" s="697">
        <v>1.19</v>
      </c>
      <c r="AW291" s="697">
        <v>1.1499999999999999</v>
      </c>
      <c r="AX291" s="697">
        <v>1.1100000000000001</v>
      </c>
      <c r="AY291" s="697">
        <v>1.07</v>
      </c>
      <c r="AZ291" s="697">
        <v>1.03</v>
      </c>
      <c r="BA291" s="697">
        <v>0.98250000000000004</v>
      </c>
      <c r="BB291" s="698">
        <v>0.95</v>
      </c>
      <c r="BC291" s="663">
        <f t="shared" si="159"/>
        <v>1.4869888475836479</v>
      </c>
      <c r="BD291" s="664">
        <f t="shared" si="159"/>
        <v>2.6717557251908275</v>
      </c>
      <c r="BE291" s="664">
        <f t="shared" si="159"/>
        <v>3.1496062992125928</v>
      </c>
      <c r="BF291" s="664">
        <f t="shared" si="159"/>
        <v>3.2520325203251987</v>
      </c>
      <c r="BG291" s="664">
        <f t="shared" si="159"/>
        <v>3.3613445378151363</v>
      </c>
      <c r="BH291" s="664">
        <f t="shared" si="159"/>
        <v>3.4782608695652195</v>
      </c>
      <c r="BI291" s="664">
        <f t="shared" si="159"/>
        <v>3.603603603603589</v>
      </c>
      <c r="BJ291" s="664">
        <f t="shared" si="159"/>
        <v>3.7383177570093462</v>
      </c>
      <c r="BK291" s="664">
        <f t="shared" si="159"/>
        <v>3.8834951456310662</v>
      </c>
      <c r="BL291" s="664">
        <f t="shared" si="159"/>
        <v>4.8346055979643809</v>
      </c>
      <c r="BM291" s="665">
        <f t="shared" si="159"/>
        <v>3.4210526315789469</v>
      </c>
      <c r="BN291" s="666">
        <f>AVERAGE(BC291:BM291)</f>
        <v>3.3528239577709047</v>
      </c>
      <c r="BO291" s="666">
        <f t="shared" si="127"/>
        <v>0.78078618516319021</v>
      </c>
    </row>
    <row r="293" spans="1:67">
      <c r="A293" s="942" t="s">
        <v>871</v>
      </c>
      <c r="E293" s="446">
        <f>AVERAGE(E262:E291)</f>
        <v>36.6</v>
      </c>
      <c r="F293">
        <f t="shared" ref="F293:BO293" si="160">AVERAGE(F262:F291)</f>
        <v>73.86666666666666</v>
      </c>
      <c r="I293">
        <f t="shared" si="160"/>
        <v>51.294666666666657</v>
      </c>
      <c r="J293" s="446">
        <f t="shared" si="160"/>
        <v>3.7684562328930125</v>
      </c>
      <c r="K293">
        <f t="shared" si="160"/>
        <v>0.41137333333333342</v>
      </c>
      <c r="L293">
        <f t="shared" si="160"/>
        <v>0.44075000000000003</v>
      </c>
      <c r="M293">
        <f t="shared" si="160"/>
        <v>6.9930712372950987</v>
      </c>
      <c r="N293">
        <f t="shared" si="160"/>
        <v>40574.866666666669</v>
      </c>
      <c r="O293">
        <f t="shared" si="160"/>
        <v>40577.533333333333</v>
      </c>
      <c r="P293">
        <f t="shared" si="160"/>
        <v>40599.4</v>
      </c>
      <c r="S293">
        <f t="shared" si="160"/>
        <v>1.7630000000000001</v>
      </c>
      <c r="T293" s="446">
        <f t="shared" si="160"/>
        <v>46.375849988409321</v>
      </c>
      <c r="U293">
        <f t="shared" si="160"/>
        <v>30.14661801192026</v>
      </c>
      <c r="V293">
        <f t="shared" si="160"/>
        <v>12.321900400873139</v>
      </c>
      <c r="W293">
        <f t="shared" si="160"/>
        <v>10.966666666666667</v>
      </c>
      <c r="X293">
        <f t="shared" si="160"/>
        <v>3.7363333333333348</v>
      </c>
      <c r="Y293">
        <f t="shared" si="160"/>
        <v>1.9670000000000001</v>
      </c>
      <c r="Z293">
        <f t="shared" si="160"/>
        <v>1.6626666666666665</v>
      </c>
      <c r="AA293">
        <f t="shared" si="160"/>
        <v>2.8396666666666674</v>
      </c>
      <c r="AB293">
        <f t="shared" si="160"/>
        <v>4.1679999999999993</v>
      </c>
      <c r="AC293">
        <f t="shared" si="160"/>
        <v>4.5433333333333348</v>
      </c>
      <c r="AD293" s="446">
        <f t="shared" si="160"/>
        <v>9.6408167686991302</v>
      </c>
      <c r="AE293" s="446">
        <f t="shared" si="160"/>
        <v>8.1888697373499806</v>
      </c>
      <c r="AF293" s="446">
        <f t="shared" si="160"/>
        <v>65042.166666666664</v>
      </c>
      <c r="AG293">
        <f t="shared" si="160"/>
        <v>42.823999999999991</v>
      </c>
      <c r="AH293">
        <f t="shared" si="160"/>
        <v>57.441333333333326</v>
      </c>
      <c r="AI293">
        <f t="shared" si="160"/>
        <v>18.498154895763619</v>
      </c>
      <c r="AJ293">
        <f t="shared" si="160"/>
        <v>-11.195048292345723</v>
      </c>
      <c r="AK293">
        <f t="shared" si="160"/>
        <v>1.0707294873858946</v>
      </c>
      <c r="AL293" s="446">
        <f t="shared" si="160"/>
        <v>5.5506980250784368</v>
      </c>
      <c r="AM293" s="446">
        <f t="shared" si="160"/>
        <v>12.43496537418317</v>
      </c>
      <c r="AN293" s="446">
        <f t="shared" si="160"/>
        <v>12.269382938404556</v>
      </c>
      <c r="AO293" s="446">
        <f t="shared" si="160"/>
        <v>10.959794810512529</v>
      </c>
      <c r="AP293" t="e">
        <f t="shared" si="160"/>
        <v>#DIV/0!</v>
      </c>
      <c r="AQ293">
        <f t="shared" si="160"/>
        <v>1.6338333333333337</v>
      </c>
      <c r="AR293">
        <f t="shared" si="160"/>
        <v>1.5509166666666663</v>
      </c>
      <c r="AS293">
        <f t="shared" si="160"/>
        <v>1.4390416666666668</v>
      </c>
      <c r="AT293">
        <f t="shared" si="160"/>
        <v>1.2400678453333336</v>
      </c>
      <c r="AU293">
        <f t="shared" si="160"/>
        <v>1.1198732053333331</v>
      </c>
      <c r="AV293">
        <f t="shared" si="160"/>
        <v>1.0196893759999999</v>
      </c>
      <c r="AW293">
        <f t="shared" si="160"/>
        <v>0.91925173866666654</v>
      </c>
      <c r="AX293">
        <f t="shared" si="160"/>
        <v>0.8416346773333333</v>
      </c>
      <c r="AY293">
        <f t="shared" si="160"/>
        <v>0.79362742400000008</v>
      </c>
      <c r="AZ293">
        <f t="shared" si="160"/>
        <v>0.76076497866666648</v>
      </c>
      <c r="BA293">
        <f t="shared" si="160"/>
        <v>0.72629672533333334</v>
      </c>
      <c r="BB293">
        <f t="shared" si="160"/>
        <v>0.69064499733333318</v>
      </c>
      <c r="BC293">
        <f t="shared" si="160"/>
        <v>5.5506980250784368</v>
      </c>
      <c r="BD293">
        <f t="shared" si="160"/>
        <v>7.943512073628785</v>
      </c>
      <c r="BE293">
        <f t="shared" si="160"/>
        <v>37.512467251709545</v>
      </c>
      <c r="BF293">
        <f t="shared" si="160"/>
        <v>13.645908027279216</v>
      </c>
      <c r="BG293">
        <f t="shared" si="160"/>
        <v>12.996116125459126</v>
      </c>
      <c r="BH293">
        <f t="shared" si="160"/>
        <v>15.221310220225183</v>
      </c>
      <c r="BI293">
        <f t="shared" si="160"/>
        <v>14.669009597672009</v>
      </c>
      <c r="BJ293">
        <f t="shared" si="160"/>
        <v>9.5348264866410428</v>
      </c>
      <c r="BK293">
        <f t="shared" si="160"/>
        <v>5.4832672779624323</v>
      </c>
      <c r="BL293">
        <f t="shared" si="160"/>
        <v>6.8511981681887164</v>
      </c>
      <c r="BM293">
        <f t="shared" si="160"/>
        <v>7.7318170548949414</v>
      </c>
      <c r="BN293">
        <f t="shared" si="160"/>
        <v>12.467284573521768</v>
      </c>
      <c r="BO293">
        <f t="shared" si="160"/>
        <v>13.476242050268521</v>
      </c>
    </row>
    <row r="294" spans="1:67">
      <c r="J294" s="446">
        <f>STDEVP(J262:J291)</f>
        <v>1.3445077892829864</v>
      </c>
      <c r="AD294" s="446">
        <f>STDEVP(AD262:AD291)</f>
        <v>5.0533064448616702</v>
      </c>
      <c r="AE294" s="446">
        <f t="shared" ref="AE294:AF294" si="161">STDEVP(AE262:AE291)</f>
        <v>3.9877576404656452</v>
      </c>
      <c r="AF294" s="446">
        <f t="shared" si="161"/>
        <v>82845.193882760766</v>
      </c>
      <c r="AL294" s="446">
        <f>STDEVP(AL262:AL291)</f>
        <v>3.8420129691073623</v>
      </c>
      <c r="AM294" s="446">
        <f t="shared" ref="AM294:AO294" si="162">STDEVP(AM262:AM291)</f>
        <v>21.252976176641347</v>
      </c>
      <c r="AN294" s="446">
        <f t="shared" si="162"/>
        <v>12.096901661354391</v>
      </c>
      <c r="AO294" s="446">
        <f t="shared" si="162"/>
        <v>7.9216405709169928</v>
      </c>
    </row>
  </sheetData>
  <sortState ref="A175:XFD230">
    <sortCondition ref="J175:J230"/>
  </sortState>
  <mergeCells count="13">
    <mergeCell ref="E250:G250"/>
    <mergeCell ref="E243:G243"/>
    <mergeCell ref="E244:G244"/>
    <mergeCell ref="E245:G245"/>
    <mergeCell ref="E246:G246"/>
    <mergeCell ref="E247:G247"/>
    <mergeCell ref="E248:G248"/>
    <mergeCell ref="E242:G242"/>
    <mergeCell ref="E238:G238"/>
    <mergeCell ref="K238:L238"/>
    <mergeCell ref="E239:G239"/>
    <mergeCell ref="E240:G240"/>
    <mergeCell ref="E241:G241"/>
  </mergeCells>
  <phoneticPr fontId="24" type="noConversion"/>
  <hyperlinks>
    <hyperlink ref="E1" r:id="rId1"/>
  </hyperlinks>
  <pageMargins left="0.3" right="0.2" top="0.51" bottom="0.53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U255"/>
  <sheetViews>
    <sheetView workbookViewId="0">
      <pane xSplit="2" ySplit="6" topLeftCell="C164" activePane="bottomRight" state="frozen"/>
      <selection pane="topRight"/>
      <selection pane="bottomLeft"/>
      <selection pane="bottomRight" activeCell="A204" sqref="A204:XFD204"/>
    </sheetView>
  </sheetViews>
  <sheetFormatPr baseColWidth="10" defaultColWidth="8.83203125" defaultRowHeight="12"/>
  <cols>
    <col min="1" max="1" width="19.6640625" customWidth="1"/>
    <col min="2" max="2" width="6.33203125" customWidth="1"/>
    <col min="3" max="3" width="11" customWidth="1"/>
    <col min="4" max="4" width="17.33203125" customWidth="1"/>
    <col min="5" max="5" width="6" customWidth="1"/>
    <col min="6" max="8" width="3.6640625" customWidth="1"/>
    <col min="9" max="9" width="6.6640625" customWidth="1"/>
    <col min="10" max="10" width="5.33203125" customWidth="1"/>
    <col min="11" max="11" width="7.6640625" customWidth="1"/>
    <col min="12" max="12" width="6.5" customWidth="1"/>
    <col min="13" max="13" width="5.6640625" customWidth="1"/>
    <col min="14" max="16" width="8" customWidth="1"/>
    <col min="17" max="17" width="4.6640625" customWidth="1"/>
    <col min="18" max="18" width="12.6640625" customWidth="1"/>
    <col min="19" max="20" width="6.6640625" customWidth="1"/>
    <col min="21" max="22" width="6.33203125" customWidth="1"/>
    <col min="23" max="23" width="4.6640625" customWidth="1"/>
    <col min="24" max="29" width="5.6640625" customWidth="1"/>
    <col min="30" max="31" width="6.33203125" customWidth="1"/>
    <col min="32" max="32" width="7.33203125" customWidth="1"/>
    <col min="33" max="34" width="6.6640625" customWidth="1"/>
    <col min="35" max="36" width="5.6640625" customWidth="1"/>
    <col min="37" max="37" width="6.33203125" customWidth="1"/>
    <col min="38" max="41" width="5.33203125" customWidth="1"/>
    <col min="42" max="42" width="1.6640625" customWidth="1"/>
    <col min="43" max="54" width="6.6640625" customWidth="1"/>
    <col min="55" max="65" width="5.6640625" customWidth="1"/>
    <col min="66" max="67" width="6.6640625" customWidth="1"/>
  </cols>
  <sheetData>
    <row r="1" spans="1:67" ht="12.75" customHeight="1">
      <c r="A1" s="282" t="s">
        <v>559</v>
      </c>
      <c r="B1" s="70"/>
      <c r="C1" s="70"/>
      <c r="D1" s="250" t="s">
        <v>276</v>
      </c>
      <c r="E1" s="71" t="s">
        <v>275</v>
      </c>
      <c r="F1" s="71"/>
      <c r="G1" s="73"/>
      <c r="H1" s="71"/>
      <c r="I1" s="72"/>
      <c r="J1" s="72"/>
      <c r="K1" s="244"/>
      <c r="L1" s="198"/>
      <c r="M1" s="197"/>
      <c r="N1" s="198"/>
      <c r="O1" s="197"/>
      <c r="P1" s="199"/>
      <c r="Q1" s="199"/>
      <c r="R1" s="251"/>
      <c r="S1" s="69" t="s">
        <v>812</v>
      </c>
      <c r="T1" s="69"/>
      <c r="U1" s="285"/>
      <c r="V1" s="79"/>
      <c r="W1" s="120"/>
      <c r="X1" s="119"/>
      <c r="Y1" s="118" t="s">
        <v>327</v>
      </c>
      <c r="Z1" s="119"/>
      <c r="AA1" s="119"/>
      <c r="AB1" s="119"/>
      <c r="AC1" s="119"/>
      <c r="AD1" s="119"/>
      <c r="AE1" s="119"/>
      <c r="AF1" s="119"/>
      <c r="AG1" s="119"/>
      <c r="AH1" s="119"/>
      <c r="AI1" s="120"/>
      <c r="AJ1" s="121"/>
      <c r="AK1" s="254" t="s">
        <v>379</v>
      </c>
      <c r="AL1" s="255"/>
      <c r="AM1" s="255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1"/>
      <c r="BC1" s="301" t="s">
        <v>228</v>
      </c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1"/>
    </row>
    <row r="2" spans="1:67" ht="9.5" customHeight="1">
      <c r="A2" s="78" t="s">
        <v>606</v>
      </c>
      <c r="B2" s="2"/>
      <c r="C2" s="2"/>
      <c r="D2" s="243"/>
      <c r="E2" s="198"/>
      <c r="F2" s="198"/>
      <c r="G2" s="239"/>
      <c r="H2" s="239"/>
      <c r="I2" s="239"/>
      <c r="J2" s="244"/>
      <c r="K2" s="248" t="s">
        <v>326</v>
      </c>
      <c r="L2" s="198"/>
      <c r="M2" s="197"/>
      <c r="N2" s="198"/>
      <c r="O2" s="197"/>
      <c r="P2" s="199"/>
      <c r="Q2" s="7"/>
      <c r="R2" s="252"/>
      <c r="S2" s="139"/>
      <c r="T2" s="86"/>
      <c r="U2" s="86"/>
      <c r="V2" s="143" t="s">
        <v>582</v>
      </c>
      <c r="W2" s="143"/>
      <c r="X2" s="142" t="s">
        <v>674</v>
      </c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122"/>
      <c r="AJ2" s="123"/>
      <c r="AK2" s="256" t="s">
        <v>320</v>
      </c>
      <c r="AL2" s="257"/>
      <c r="AM2" s="257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3"/>
      <c r="BC2" s="256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3"/>
    </row>
    <row r="3" spans="1:67" ht="9.5" customHeight="1">
      <c r="A3" s="117"/>
      <c r="B3" s="238"/>
      <c r="C3" s="238"/>
      <c r="D3" s="245"/>
      <c r="E3" s="2"/>
      <c r="F3" s="2"/>
      <c r="G3" s="4"/>
      <c r="H3" s="4"/>
      <c r="I3" s="4"/>
      <c r="J3" s="246"/>
      <c r="K3" s="249" t="s">
        <v>711</v>
      </c>
      <c r="L3" s="3"/>
      <c r="M3" s="3"/>
      <c r="N3" s="3"/>
      <c r="O3" s="3"/>
      <c r="P3" s="3"/>
      <c r="Q3" s="1"/>
      <c r="R3" s="252"/>
      <c r="S3" s="139"/>
      <c r="T3" s="86"/>
      <c r="U3" s="86"/>
      <c r="V3" s="143"/>
      <c r="W3" s="143"/>
      <c r="X3" s="142" t="s">
        <v>583</v>
      </c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86"/>
      <c r="AJ3" s="141"/>
      <c r="AK3" s="117" t="s">
        <v>383</v>
      </c>
      <c r="AL3" s="258"/>
      <c r="AM3" s="258"/>
      <c r="AN3" s="122"/>
      <c r="AO3" s="122"/>
      <c r="AP3" s="122"/>
      <c r="AQ3" s="122"/>
      <c r="AR3" s="259"/>
      <c r="AS3" s="122"/>
      <c r="AT3" s="122"/>
      <c r="AU3" s="122"/>
      <c r="AV3" s="122"/>
      <c r="AW3" s="122"/>
      <c r="AX3" s="122"/>
      <c r="AY3" s="122"/>
      <c r="AZ3" s="122"/>
      <c r="BA3" s="122"/>
      <c r="BB3" s="123"/>
      <c r="BC3" s="30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3"/>
    </row>
    <row r="4" spans="1:67">
      <c r="A4" s="116" t="s">
        <v>369</v>
      </c>
      <c r="B4" s="3"/>
      <c r="C4" s="3"/>
      <c r="D4" s="247"/>
      <c r="E4" s="105"/>
      <c r="F4" s="105"/>
      <c r="G4" s="3"/>
      <c r="H4" s="3"/>
      <c r="I4" s="3"/>
      <c r="J4" s="1"/>
      <c r="K4" s="87" t="s">
        <v>763</v>
      </c>
      <c r="L4" s="53"/>
      <c r="M4" s="53"/>
      <c r="N4" s="53"/>
      <c r="O4" s="53"/>
      <c r="P4" s="54"/>
      <c r="Q4" s="19"/>
      <c r="R4" s="28"/>
      <c r="S4" s="207" t="s">
        <v>581</v>
      </c>
      <c r="T4" s="207"/>
      <c r="U4" s="286"/>
      <c r="V4" s="30"/>
      <c r="W4" s="30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30"/>
      <c r="AJ4" s="36"/>
      <c r="AK4" s="117" t="s">
        <v>322</v>
      </c>
      <c r="AL4" s="258"/>
      <c r="AM4" s="258"/>
      <c r="AN4" s="122"/>
      <c r="AO4" s="122"/>
      <c r="AP4" s="260" t="s">
        <v>205</v>
      </c>
      <c r="AQ4" s="122"/>
      <c r="AR4" s="260"/>
      <c r="AS4" s="122"/>
      <c r="AT4" s="122"/>
      <c r="AU4" s="122"/>
      <c r="AV4" s="122"/>
      <c r="AW4" s="122"/>
      <c r="AX4" s="122"/>
      <c r="AY4" s="122"/>
      <c r="AZ4" s="122"/>
      <c r="BA4" s="122"/>
      <c r="BB4" s="123"/>
      <c r="BC4" s="37">
        <v>2010</v>
      </c>
      <c r="BD4" s="114">
        <v>2009</v>
      </c>
      <c r="BE4" s="114">
        <v>2008</v>
      </c>
      <c r="BF4" s="114">
        <v>2007</v>
      </c>
      <c r="BG4" s="114">
        <v>2006</v>
      </c>
      <c r="BH4" s="114">
        <v>2005</v>
      </c>
      <c r="BI4" s="114">
        <v>2004</v>
      </c>
      <c r="BJ4" s="114">
        <v>2003</v>
      </c>
      <c r="BK4" s="114">
        <v>2002</v>
      </c>
      <c r="BL4" s="114">
        <v>2001</v>
      </c>
      <c r="BM4" s="38">
        <v>2000</v>
      </c>
      <c r="BN4" s="113" t="s">
        <v>312</v>
      </c>
      <c r="BO4" s="55"/>
    </row>
    <row r="5" spans="1:67">
      <c r="A5" s="10"/>
      <c r="B5" s="6"/>
      <c r="C5" s="5"/>
      <c r="D5" s="20"/>
      <c r="E5" s="240" t="s">
        <v>716</v>
      </c>
      <c r="F5" s="240"/>
      <c r="G5" s="241" t="s">
        <v>718</v>
      </c>
      <c r="H5" s="242"/>
      <c r="I5" s="297">
        <v>40753</v>
      </c>
      <c r="J5" s="38"/>
      <c r="K5" s="29" t="s">
        <v>661</v>
      </c>
      <c r="L5" s="36"/>
      <c r="M5" s="55" t="s">
        <v>608</v>
      </c>
      <c r="N5" s="5"/>
      <c r="O5" s="12" t="s">
        <v>607</v>
      </c>
      <c r="P5" s="28"/>
      <c r="Q5" s="28" t="s">
        <v>242</v>
      </c>
      <c r="R5" s="278" t="s">
        <v>415</v>
      </c>
      <c r="S5" s="291" t="s">
        <v>712</v>
      </c>
      <c r="T5" s="37" t="s">
        <v>808</v>
      </c>
      <c r="U5" s="55" t="s">
        <v>250</v>
      </c>
      <c r="V5" s="114" t="s">
        <v>807</v>
      </c>
      <c r="W5" s="113" t="s">
        <v>186</v>
      </c>
      <c r="X5" s="135" t="s">
        <v>807</v>
      </c>
      <c r="Y5" s="127" t="s">
        <v>785</v>
      </c>
      <c r="Z5" s="128" t="s">
        <v>807</v>
      </c>
      <c r="AA5" s="144" t="s">
        <v>673</v>
      </c>
      <c r="AB5" s="127" t="s">
        <v>810</v>
      </c>
      <c r="AC5" s="128" t="s">
        <v>811</v>
      </c>
      <c r="AD5" s="52" t="s">
        <v>194</v>
      </c>
      <c r="AE5" s="38" t="s">
        <v>385</v>
      </c>
      <c r="AF5" s="135" t="s">
        <v>642</v>
      </c>
      <c r="AG5" s="129" t="s">
        <v>813</v>
      </c>
      <c r="AH5" s="129" t="s">
        <v>813</v>
      </c>
      <c r="AI5" s="74" t="s">
        <v>384</v>
      </c>
      <c r="AJ5" s="52" t="s">
        <v>384</v>
      </c>
      <c r="AK5" s="261" t="s">
        <v>434</v>
      </c>
      <c r="AL5" s="224"/>
      <c r="AM5" s="224" t="s">
        <v>321</v>
      </c>
      <c r="AN5" s="224"/>
      <c r="AO5" s="225"/>
      <c r="AP5" s="262"/>
      <c r="AQ5" s="263" t="s">
        <v>337</v>
      </c>
      <c r="AR5" s="263"/>
      <c r="AS5" s="264"/>
      <c r="AT5" s="264"/>
      <c r="AU5" s="264"/>
      <c r="AV5" s="264"/>
      <c r="AW5" s="264"/>
      <c r="AX5" s="264"/>
      <c r="AY5" s="264"/>
      <c r="AZ5" s="264"/>
      <c r="BA5" s="264"/>
      <c r="BB5" s="265"/>
      <c r="BC5" s="39" t="s">
        <v>227</v>
      </c>
      <c r="BD5" s="12" t="s">
        <v>227</v>
      </c>
      <c r="BE5" s="12" t="s">
        <v>227</v>
      </c>
      <c r="BF5" s="12" t="s">
        <v>227</v>
      </c>
      <c r="BG5" s="12" t="s">
        <v>227</v>
      </c>
      <c r="BH5" s="12" t="s">
        <v>227</v>
      </c>
      <c r="BI5" s="12" t="s">
        <v>227</v>
      </c>
      <c r="BJ5" s="12" t="s">
        <v>227</v>
      </c>
      <c r="BK5" s="12" t="s">
        <v>227</v>
      </c>
      <c r="BL5" s="12" t="s">
        <v>227</v>
      </c>
      <c r="BM5" s="40" t="s">
        <v>227</v>
      </c>
      <c r="BN5" s="311" t="s">
        <v>313</v>
      </c>
      <c r="BO5" s="313" t="s">
        <v>315</v>
      </c>
    </row>
    <row r="6" spans="1:67" ht="12.75" customHeight="1">
      <c r="A6" s="29" t="s">
        <v>593</v>
      </c>
      <c r="B6" s="42" t="s">
        <v>594</v>
      </c>
      <c r="C6" s="42" t="s">
        <v>150</v>
      </c>
      <c r="D6" s="41" t="s">
        <v>766</v>
      </c>
      <c r="E6" s="98" t="s">
        <v>443</v>
      </c>
      <c r="F6" s="9" t="s">
        <v>444</v>
      </c>
      <c r="G6" s="8" t="s">
        <v>714</v>
      </c>
      <c r="H6" s="65" t="s">
        <v>715</v>
      </c>
      <c r="I6" s="41" t="s">
        <v>764</v>
      </c>
      <c r="J6" s="43" t="s">
        <v>765</v>
      </c>
      <c r="K6" s="41" t="s">
        <v>595</v>
      </c>
      <c r="L6" s="57" t="s">
        <v>596</v>
      </c>
      <c r="M6" s="56" t="s">
        <v>609</v>
      </c>
      <c r="N6" s="49" t="s">
        <v>597</v>
      </c>
      <c r="O6" s="57" t="s">
        <v>598</v>
      </c>
      <c r="P6" s="50" t="s">
        <v>599</v>
      </c>
      <c r="Q6" s="58" t="s">
        <v>243</v>
      </c>
      <c r="R6" s="36" t="s">
        <v>663</v>
      </c>
      <c r="S6" s="292" t="s">
        <v>713</v>
      </c>
      <c r="T6" s="66" t="s">
        <v>752</v>
      </c>
      <c r="U6" s="56" t="s">
        <v>249</v>
      </c>
      <c r="V6" s="42" t="s">
        <v>561</v>
      </c>
      <c r="W6" s="56" t="s">
        <v>187</v>
      </c>
      <c r="X6" s="136" t="s">
        <v>560</v>
      </c>
      <c r="Y6" s="130" t="s">
        <v>809</v>
      </c>
      <c r="Z6" s="154" t="s">
        <v>671</v>
      </c>
      <c r="AA6" s="155" t="s">
        <v>672</v>
      </c>
      <c r="AB6" s="130" t="s">
        <v>560</v>
      </c>
      <c r="AC6" s="126" t="s">
        <v>560</v>
      </c>
      <c r="AD6" s="43" t="s">
        <v>584</v>
      </c>
      <c r="AE6" s="43" t="s">
        <v>584</v>
      </c>
      <c r="AF6" s="268" t="s">
        <v>643</v>
      </c>
      <c r="AG6" s="126" t="s">
        <v>639</v>
      </c>
      <c r="AH6" s="126" t="s">
        <v>814</v>
      </c>
      <c r="AI6" s="41" t="s">
        <v>639</v>
      </c>
      <c r="AJ6" s="43" t="s">
        <v>814</v>
      </c>
      <c r="AK6" s="223" t="s">
        <v>377</v>
      </c>
      <c r="AL6" s="223" t="s">
        <v>432</v>
      </c>
      <c r="AM6" s="223" t="s">
        <v>433</v>
      </c>
      <c r="AN6" s="223" t="s">
        <v>616</v>
      </c>
      <c r="AO6" s="223" t="s">
        <v>615</v>
      </c>
      <c r="AP6" s="253" t="s">
        <v>817</v>
      </c>
      <c r="AQ6" s="223">
        <v>2010</v>
      </c>
      <c r="AR6" s="42">
        <v>2009</v>
      </c>
      <c r="AS6" s="42">
        <v>2008</v>
      </c>
      <c r="AT6" s="42">
        <v>2007</v>
      </c>
      <c r="AU6" s="42">
        <v>2006</v>
      </c>
      <c r="AV6" s="42">
        <v>2005</v>
      </c>
      <c r="AW6" s="42">
        <v>2004</v>
      </c>
      <c r="AX6" s="42">
        <v>2003</v>
      </c>
      <c r="AY6" s="42">
        <v>2002</v>
      </c>
      <c r="AZ6" s="42">
        <v>2001</v>
      </c>
      <c r="BA6" s="42">
        <v>2000</v>
      </c>
      <c r="BB6" s="43">
        <v>1999</v>
      </c>
      <c r="BC6" s="41">
        <v>2009</v>
      </c>
      <c r="BD6" s="42">
        <v>2008</v>
      </c>
      <c r="BE6" s="42">
        <v>2007</v>
      </c>
      <c r="BF6" s="42">
        <v>2006</v>
      </c>
      <c r="BG6" s="42">
        <v>2005</v>
      </c>
      <c r="BH6" s="42">
        <v>2004</v>
      </c>
      <c r="BI6" s="42">
        <v>2003</v>
      </c>
      <c r="BJ6" s="42">
        <v>2002</v>
      </c>
      <c r="BK6" s="42">
        <v>2001</v>
      </c>
      <c r="BL6" s="42">
        <v>2000</v>
      </c>
      <c r="BM6" s="43">
        <v>1999</v>
      </c>
      <c r="BN6" s="292" t="s">
        <v>314</v>
      </c>
      <c r="BO6" s="292" t="s">
        <v>316</v>
      </c>
    </row>
    <row r="7" spans="1:67">
      <c r="A7" s="10" t="s">
        <v>317</v>
      </c>
      <c r="B7" s="11" t="s">
        <v>318</v>
      </c>
      <c r="C7" s="19" t="s">
        <v>101</v>
      </c>
      <c r="D7" s="19" t="s">
        <v>777</v>
      </c>
      <c r="E7" s="100">
        <v>16</v>
      </c>
      <c r="F7" s="103">
        <v>162</v>
      </c>
      <c r="G7" s="39" t="s">
        <v>717</v>
      </c>
      <c r="H7" s="40" t="s">
        <v>717</v>
      </c>
      <c r="I7" s="147">
        <v>36.19</v>
      </c>
      <c r="J7" s="293">
        <v>0.88422216081790606</v>
      </c>
      <c r="K7" s="418">
        <v>7.0000000000000007E-2</v>
      </c>
      <c r="L7" s="400">
        <v>0.08</v>
      </c>
      <c r="M7" s="213">
        <v>14.285714285714281</v>
      </c>
      <c r="N7" s="16">
        <v>40472</v>
      </c>
      <c r="O7" s="17">
        <v>40476</v>
      </c>
      <c r="P7" s="18">
        <v>40490</v>
      </c>
      <c r="Q7" s="18" t="s">
        <v>449</v>
      </c>
      <c r="R7" s="11"/>
      <c r="S7" s="211">
        <v>0.32</v>
      </c>
      <c r="T7" s="222">
        <v>13.223140495867769</v>
      </c>
      <c r="U7" s="332">
        <v>19.818043868040327</v>
      </c>
      <c r="V7" s="47">
        <v>14.954545454545451</v>
      </c>
      <c r="W7" s="333">
        <v>9</v>
      </c>
      <c r="X7" s="137">
        <v>2.42</v>
      </c>
      <c r="Y7" s="131">
        <v>1.0900000000000001</v>
      </c>
      <c r="Z7" s="353">
        <v>1.22</v>
      </c>
      <c r="AA7" s="132">
        <v>2.16</v>
      </c>
      <c r="AB7" s="131">
        <v>2.46</v>
      </c>
      <c r="AC7" s="353">
        <v>2.73</v>
      </c>
      <c r="AD7" s="335">
        <v>10.975609756097571</v>
      </c>
      <c r="AE7" s="335">
        <v>13.496680838368015</v>
      </c>
      <c r="AF7" s="354">
        <v>1070</v>
      </c>
      <c r="AG7" s="353">
        <v>30.87</v>
      </c>
      <c r="AH7" s="353">
        <v>41.08</v>
      </c>
      <c r="AI7" s="355">
        <v>17.233560090702937</v>
      </c>
      <c r="AJ7" s="356">
        <v>-11.903602726387541</v>
      </c>
      <c r="AK7" s="357">
        <v>0.81277993919958702</v>
      </c>
      <c r="AL7" s="339">
        <v>9.4339622641509422</v>
      </c>
      <c r="AM7" s="438">
        <v>8.8274600686327975</v>
      </c>
      <c r="AN7" s="438">
        <v>9.4070363507941206</v>
      </c>
      <c r="AO7" s="335">
        <v>11.573903214267343</v>
      </c>
      <c r="AP7" s="341"/>
      <c r="AQ7" s="409">
        <v>0.28999999999999998</v>
      </c>
      <c r="AR7" s="343">
        <v>0.26500000000000001</v>
      </c>
      <c r="AS7" s="343">
        <v>0.245</v>
      </c>
      <c r="AT7" s="343">
        <v>0.22500000000000001</v>
      </c>
      <c r="AU7" s="343">
        <v>0.20499999999999999</v>
      </c>
      <c r="AV7" s="343">
        <v>0.185</v>
      </c>
      <c r="AW7" s="343">
        <v>0.16500000000000001</v>
      </c>
      <c r="AX7" s="343">
        <v>0.124</v>
      </c>
      <c r="AY7" s="343">
        <v>0.106</v>
      </c>
      <c r="AZ7" s="343">
        <v>0.10100000000000001</v>
      </c>
      <c r="BA7" s="343">
        <v>9.7000000000000003E-2</v>
      </c>
      <c r="BB7" s="397">
        <v>9.1499999999999998E-2</v>
      </c>
      <c r="BC7" s="346">
        <v>9.4339622641509422</v>
      </c>
      <c r="BD7" s="347">
        <v>8.163265306122458</v>
      </c>
      <c r="BE7" s="347">
        <v>8.8888888888888786</v>
      </c>
      <c r="BF7" s="347">
        <v>9.7560975609756202</v>
      </c>
      <c r="BG7" s="347">
        <v>10.810810810810811</v>
      </c>
      <c r="BH7" s="347">
        <v>12.121212121212107</v>
      </c>
      <c r="BI7" s="347">
        <v>33.06451612903227</v>
      </c>
      <c r="BJ7" s="347">
        <v>16.981132075471699</v>
      </c>
      <c r="BK7" s="347">
        <v>4.9504950495049327</v>
      </c>
      <c r="BL7" s="347">
        <v>4.1237113402061913</v>
      </c>
      <c r="BM7" s="348">
        <v>6.0109289617486406</v>
      </c>
      <c r="BN7" s="349">
        <v>11.300456409829513</v>
      </c>
      <c r="BO7" s="350">
        <v>7.676356939594978</v>
      </c>
    </row>
    <row r="8" spans="1:67">
      <c r="A8" s="20" t="s">
        <v>822</v>
      </c>
      <c r="B8" s="21" t="s">
        <v>823</v>
      </c>
      <c r="C8" s="28" t="s">
        <v>1</v>
      </c>
      <c r="D8" s="201" t="s">
        <v>467</v>
      </c>
      <c r="E8" s="101">
        <v>17</v>
      </c>
      <c r="F8" s="104">
        <v>153</v>
      </c>
      <c r="G8" s="39" t="s">
        <v>717</v>
      </c>
      <c r="H8" s="40" t="s">
        <v>717</v>
      </c>
      <c r="I8" s="124">
        <v>75.77</v>
      </c>
      <c r="J8" s="294">
        <v>1.1614095288372712</v>
      </c>
      <c r="K8" s="425">
        <v>0.16</v>
      </c>
      <c r="L8" s="385">
        <v>0.22</v>
      </c>
      <c r="M8" s="214">
        <v>37.5</v>
      </c>
      <c r="N8" s="25">
        <v>40590</v>
      </c>
      <c r="O8" s="26">
        <v>40592</v>
      </c>
      <c r="P8" s="27">
        <v>40633</v>
      </c>
      <c r="Q8" s="27" t="s">
        <v>10</v>
      </c>
      <c r="R8" s="21"/>
      <c r="S8" s="211">
        <v>0.88</v>
      </c>
      <c r="T8" s="221">
        <v>17.777777777777779</v>
      </c>
      <c r="U8" s="332">
        <v>107.51841425736721</v>
      </c>
      <c r="V8" s="47">
        <v>15.307070707070709</v>
      </c>
      <c r="W8" s="333">
        <v>1</v>
      </c>
      <c r="X8" s="137">
        <v>4.95</v>
      </c>
      <c r="Y8" s="131">
        <v>1.1100000000000001</v>
      </c>
      <c r="Z8" s="353">
        <v>1.1100000000000001</v>
      </c>
      <c r="AA8" s="132">
        <v>6.33</v>
      </c>
      <c r="AB8" s="131">
        <v>5.36</v>
      </c>
      <c r="AC8" s="353">
        <v>6.02</v>
      </c>
      <c r="AD8" s="335">
        <v>12.313432835820873</v>
      </c>
      <c r="AE8" s="335">
        <v>12.735309936802469</v>
      </c>
      <c r="AF8" s="354">
        <v>8860</v>
      </c>
      <c r="AG8" s="353">
        <v>48.71</v>
      </c>
      <c r="AH8" s="353">
        <v>83.11</v>
      </c>
      <c r="AI8" s="355">
        <v>55.55327448162592</v>
      </c>
      <c r="AJ8" s="356">
        <v>-8.8316688725785149</v>
      </c>
      <c r="AK8" s="357">
        <v>1.0513113227388291</v>
      </c>
      <c r="AL8" s="339">
        <v>45.454545454545446</v>
      </c>
      <c r="AM8" s="438">
        <v>28.731917947417291</v>
      </c>
      <c r="AN8" s="438">
        <v>24.966076830588683</v>
      </c>
      <c r="AO8" s="335">
        <v>23.747558207161877</v>
      </c>
      <c r="AP8" s="358"/>
      <c r="AQ8" s="402">
        <v>0.64</v>
      </c>
      <c r="AR8" s="427">
        <v>0.44</v>
      </c>
      <c r="AS8" s="428">
        <v>0.38</v>
      </c>
      <c r="AT8" s="428">
        <v>0.3</v>
      </c>
      <c r="AU8" s="444">
        <v>0.24</v>
      </c>
      <c r="AV8" s="428">
        <v>0.21</v>
      </c>
      <c r="AW8" s="428">
        <v>0.17199999999999999</v>
      </c>
      <c r="AX8" s="428">
        <v>0.11600000000000001</v>
      </c>
      <c r="AY8" s="428">
        <v>9.6000000000000002E-2</v>
      </c>
      <c r="AZ8" s="428">
        <v>8.5999999999999993E-2</v>
      </c>
      <c r="BA8" s="428">
        <v>7.5999999999999998E-2</v>
      </c>
      <c r="BB8" s="366">
        <v>6.6000000000000003E-2</v>
      </c>
      <c r="BC8" s="363">
        <v>45.454545454545446</v>
      </c>
      <c r="BD8" s="445">
        <v>15.789473684210527</v>
      </c>
      <c r="BE8" s="445">
        <v>26.666666666666682</v>
      </c>
      <c r="BF8" s="445">
        <v>25</v>
      </c>
      <c r="BG8" s="445">
        <v>14.285714285714281</v>
      </c>
      <c r="BH8" s="445">
        <v>22.093023255813947</v>
      </c>
      <c r="BI8" s="445">
        <v>48.275862068965502</v>
      </c>
      <c r="BJ8" s="445">
        <v>20.833333333333314</v>
      </c>
      <c r="BK8" s="445">
        <v>11.627906976744212</v>
      </c>
      <c r="BL8" s="445">
        <v>13.157894736842101</v>
      </c>
      <c r="BM8" s="365">
        <v>15.15151515151514</v>
      </c>
      <c r="BN8" s="349">
        <v>23.48508505585011</v>
      </c>
      <c r="BO8" s="349">
        <v>11.98168922449417</v>
      </c>
    </row>
    <row r="9" spans="1:67">
      <c r="A9" s="20" t="s">
        <v>407</v>
      </c>
      <c r="B9" s="21" t="s">
        <v>408</v>
      </c>
      <c r="C9" s="28" t="s">
        <v>1</v>
      </c>
      <c r="D9" s="28" t="s">
        <v>106</v>
      </c>
      <c r="E9" s="101">
        <v>35</v>
      </c>
      <c r="F9" s="104">
        <v>68</v>
      </c>
      <c r="G9" s="59" t="s">
        <v>717</v>
      </c>
      <c r="H9" s="51" t="s">
        <v>717</v>
      </c>
      <c r="I9" s="124">
        <v>53.11</v>
      </c>
      <c r="J9" s="294">
        <f>(S9/I9)*100</f>
        <v>1.3556768970062134</v>
      </c>
      <c r="K9" s="427">
        <v>0.155</v>
      </c>
      <c r="L9" s="402">
        <v>0.18</v>
      </c>
      <c r="M9" s="24">
        <f>((L9/K9)-1)*100</f>
        <v>16.129032258064502</v>
      </c>
      <c r="N9" s="25">
        <v>40613</v>
      </c>
      <c r="O9" s="26">
        <v>40617</v>
      </c>
      <c r="P9" s="27">
        <v>40648</v>
      </c>
      <c r="Q9" s="27" t="s">
        <v>13</v>
      </c>
      <c r="R9" s="178" t="s">
        <v>501</v>
      </c>
      <c r="S9" s="211">
        <f>L9*4</f>
        <v>0.72</v>
      </c>
      <c r="T9" s="221">
        <f>S9/X9*100</f>
        <v>24</v>
      </c>
      <c r="U9" s="332">
        <f>(I9/SQRT(22.5*X9*(I9/AA9))-1)*100</f>
        <v>107.26815695829615</v>
      </c>
      <c r="V9" s="47">
        <f>I9/X9</f>
        <v>17.703333333333333</v>
      </c>
      <c r="W9" s="333">
        <v>8</v>
      </c>
      <c r="X9" s="137">
        <v>3</v>
      </c>
      <c r="Y9" s="131">
        <v>1.1599999999999999</v>
      </c>
      <c r="Z9" s="353">
        <v>0.77</v>
      </c>
      <c r="AA9" s="132">
        <v>5.46</v>
      </c>
      <c r="AB9" s="131">
        <v>3.09</v>
      </c>
      <c r="AC9" s="124">
        <v>3.57</v>
      </c>
      <c r="AD9" s="335">
        <f>(AC9/AB9-1)*100</f>
        <v>15.533980582524265</v>
      </c>
      <c r="AE9" s="335">
        <f>(I9/AB9)/Y9</f>
        <v>14.816984711527734</v>
      </c>
      <c r="AF9" s="354">
        <v>6460</v>
      </c>
      <c r="AG9" s="353">
        <v>40.58</v>
      </c>
      <c r="AH9" s="353">
        <v>56.92</v>
      </c>
      <c r="AI9" s="355">
        <f>((I9-AG9)/AG9)*100</f>
        <v>30.877279448003947</v>
      </c>
      <c r="AJ9" s="356">
        <f>((I9-AH9)/AH9)*100</f>
        <v>-6.6936050597329624</v>
      </c>
      <c r="AK9" s="357">
        <f>AN9/AO9</f>
        <v>0.93924237203613237</v>
      </c>
      <c r="AL9" s="339">
        <f>((AQ9/AR9)^(1/1)-1)*100</f>
        <v>13.207547169811317</v>
      </c>
      <c r="AM9" s="438">
        <f>((AQ9/AT9)^(1/3)-1)*100</f>
        <v>10.064241629820891</v>
      </c>
      <c r="AN9" s="438">
        <f>((AQ9/AV9)^(1/5)-1)*100</f>
        <v>10.151370567009611</v>
      </c>
      <c r="AO9" s="335">
        <f>((AQ9/BA9)^(1/10)-1)*100</f>
        <v>10.80804153352133</v>
      </c>
      <c r="AP9" s="358"/>
      <c r="AQ9" s="402">
        <v>0.6</v>
      </c>
      <c r="AR9" s="427">
        <v>0.53</v>
      </c>
      <c r="AS9" s="428">
        <v>0.49</v>
      </c>
      <c r="AT9" s="428">
        <v>0.45</v>
      </c>
      <c r="AU9" s="428">
        <v>0.41</v>
      </c>
      <c r="AV9" s="428">
        <v>0.37</v>
      </c>
      <c r="AW9" s="428">
        <v>0.33</v>
      </c>
      <c r="AX9" s="428">
        <v>0.28999999999999998</v>
      </c>
      <c r="AY9" s="428">
        <v>0.255</v>
      </c>
      <c r="AZ9" s="428">
        <v>0.23499999999999999</v>
      </c>
      <c r="BA9" s="428">
        <v>0.215</v>
      </c>
      <c r="BB9" s="366">
        <v>0.19500000000000001</v>
      </c>
      <c r="BC9" s="363">
        <f t="shared" ref="BC9:BM9" si="0">((AQ9/AR9)-1)*100</f>
        <v>13.207547169811317</v>
      </c>
      <c r="BD9" s="364">
        <f t="shared" si="0"/>
        <v>8.163265306122458</v>
      </c>
      <c r="BE9" s="364">
        <f t="shared" si="0"/>
        <v>8.8888888888888786</v>
      </c>
      <c r="BF9" s="364">
        <f t="shared" si="0"/>
        <v>9.7560975609756184</v>
      </c>
      <c r="BG9" s="364">
        <f t="shared" si="0"/>
        <v>10.810810810810811</v>
      </c>
      <c r="BH9" s="364">
        <f t="shared" si="0"/>
        <v>12.12121212121211</v>
      </c>
      <c r="BI9" s="364">
        <f t="shared" si="0"/>
        <v>13.793103448275868</v>
      </c>
      <c r="BJ9" s="364">
        <f t="shared" si="0"/>
        <v>13.725490196078427</v>
      </c>
      <c r="BK9" s="364">
        <f t="shared" si="0"/>
        <v>8.5106382978723527</v>
      </c>
      <c r="BL9" s="364">
        <f t="shared" si="0"/>
        <v>9.302325581395344</v>
      </c>
      <c r="BM9" s="365">
        <f t="shared" si="0"/>
        <v>10.256410256410241</v>
      </c>
      <c r="BN9" s="349">
        <f>AVERAGE(BC9:BM9)</f>
        <v>10.775980876168495</v>
      </c>
      <c r="BO9" s="349">
        <f>SQRT(AVERAGE((BC9-$BN9)^2,(BD9-$BN9)^2,(BE9-$BN9)^2,(BF9-$BN9)^2,(BG9-$BN9)^2,(BH9-$BN9)^2,(BI9-$BN9)^2,(BJ9-$BN9)^2,(BK9-$BN9)^2,(BL9-$BN9)^2,(BM9-$BN9)^2))</f>
        <v>2.011940719791784</v>
      </c>
    </row>
    <row r="10" spans="1:67">
      <c r="A10" s="20" t="s">
        <v>336</v>
      </c>
      <c r="B10" s="21" t="s">
        <v>576</v>
      </c>
      <c r="C10" s="28" t="s">
        <v>101</v>
      </c>
      <c r="D10" s="28" t="s">
        <v>522</v>
      </c>
      <c r="E10" s="101">
        <v>16</v>
      </c>
      <c r="F10" s="104">
        <v>165</v>
      </c>
      <c r="G10" s="39" t="s">
        <v>660</v>
      </c>
      <c r="H10" s="40" t="s">
        <v>660</v>
      </c>
      <c r="I10" s="124">
        <v>118.55</v>
      </c>
      <c r="J10" s="294">
        <v>1.5183466891606918</v>
      </c>
      <c r="K10" s="425">
        <v>0.4</v>
      </c>
      <c r="L10" s="385">
        <v>0.45</v>
      </c>
      <c r="M10" s="214">
        <v>12.5</v>
      </c>
      <c r="N10" s="25">
        <v>40571</v>
      </c>
      <c r="O10" s="26">
        <v>40575</v>
      </c>
      <c r="P10" s="27">
        <v>40589</v>
      </c>
      <c r="Q10" s="27" t="s">
        <v>18</v>
      </c>
      <c r="R10" s="399" t="s">
        <v>356</v>
      </c>
      <c r="S10" s="211">
        <v>1.8</v>
      </c>
      <c r="T10" s="221">
        <v>31.97158081705151</v>
      </c>
      <c r="U10" s="332">
        <v>210.77435325046929</v>
      </c>
      <c r="V10" s="47">
        <v>21.056838365896986</v>
      </c>
      <c r="W10" s="333">
        <v>12</v>
      </c>
      <c r="X10" s="137">
        <v>5.63</v>
      </c>
      <c r="Y10" s="131">
        <v>1.28</v>
      </c>
      <c r="Z10" s="353">
        <v>1.85</v>
      </c>
      <c r="AA10" s="132">
        <v>10.32</v>
      </c>
      <c r="AB10" s="131">
        <v>6.1</v>
      </c>
      <c r="AC10" s="353">
        <v>7.26</v>
      </c>
      <c r="AD10" s="335">
        <v>19.016393442622959</v>
      </c>
      <c r="AE10" s="335">
        <v>15.18314549180328</v>
      </c>
      <c r="AF10" s="354">
        <v>4070</v>
      </c>
      <c r="AG10" s="353">
        <v>51.81</v>
      </c>
      <c r="AH10" s="353">
        <v>123</v>
      </c>
      <c r="AI10" s="355">
        <v>128.8168307276587</v>
      </c>
      <c r="AJ10" s="356">
        <v>-3.6178861788617911</v>
      </c>
      <c r="AK10" s="357">
        <v>0.53657327657447995</v>
      </c>
      <c r="AL10" s="339">
        <v>2.5641025641025776</v>
      </c>
      <c r="AM10" s="438">
        <v>5.566719197800075</v>
      </c>
      <c r="AN10" s="438">
        <v>7.3940923785779304</v>
      </c>
      <c r="AO10" s="335">
        <v>13.78020990121296</v>
      </c>
      <c r="AP10" s="358"/>
      <c r="AQ10" s="402">
        <v>1.6</v>
      </c>
      <c r="AR10" s="427">
        <v>1.56</v>
      </c>
      <c r="AS10" s="428">
        <v>1.52</v>
      </c>
      <c r="AT10" s="428">
        <v>1.36</v>
      </c>
      <c r="AU10" s="428">
        <v>1.24</v>
      </c>
      <c r="AV10" s="428">
        <v>1.1200000000000001</v>
      </c>
      <c r="AW10" s="428">
        <v>0.92</v>
      </c>
      <c r="AX10" s="428">
        <v>0.62</v>
      </c>
      <c r="AY10" s="428">
        <v>0.56000000000000005</v>
      </c>
      <c r="AZ10" s="428">
        <v>0.5</v>
      </c>
      <c r="BA10" s="428">
        <v>0.44</v>
      </c>
      <c r="BB10" s="366">
        <v>0.4</v>
      </c>
      <c r="BC10" s="363">
        <v>2.5641025641025776</v>
      </c>
      <c r="BD10" s="364">
        <v>2.6315789473684288</v>
      </c>
      <c r="BE10" s="364">
        <v>11.76470588235294</v>
      </c>
      <c r="BF10" s="364">
        <v>9.6774193548387224</v>
      </c>
      <c r="BG10" s="364">
        <v>10.714285714285699</v>
      </c>
      <c r="BH10" s="364">
        <v>21.73913043478262</v>
      </c>
      <c r="BI10" s="364">
        <v>48.387096774193537</v>
      </c>
      <c r="BJ10" s="364">
        <v>10.714285714285699</v>
      </c>
      <c r="BK10" s="364">
        <v>12.000000000000011</v>
      </c>
      <c r="BL10" s="364">
        <v>13.636363636363649</v>
      </c>
      <c r="BM10" s="365">
        <v>9.9999999999999876</v>
      </c>
      <c r="BN10" s="349">
        <v>13.984451729324901</v>
      </c>
      <c r="BO10" s="349">
        <v>11.938440449270828</v>
      </c>
    </row>
    <row r="11" spans="1:67">
      <c r="A11" s="29" t="s">
        <v>513</v>
      </c>
      <c r="B11" s="31" t="s">
        <v>514</v>
      </c>
      <c r="C11" s="36" t="s">
        <v>101</v>
      </c>
      <c r="D11" s="36" t="s">
        <v>217</v>
      </c>
      <c r="E11" s="102">
        <v>18</v>
      </c>
      <c r="F11" s="104">
        <v>144</v>
      </c>
      <c r="G11" s="39" t="s">
        <v>717</v>
      </c>
      <c r="H11" s="40" t="s">
        <v>717</v>
      </c>
      <c r="I11" s="125">
        <v>50.06</v>
      </c>
      <c r="J11" s="295">
        <v>1.5980823012385144</v>
      </c>
      <c r="K11" s="421">
        <v>0.16</v>
      </c>
      <c r="L11" s="406">
        <v>0.2</v>
      </c>
      <c r="M11" s="215">
        <v>25</v>
      </c>
      <c r="N11" s="44">
        <v>40724</v>
      </c>
      <c r="O11" s="45">
        <v>40729</v>
      </c>
      <c r="P11" s="35">
        <v>40738</v>
      </c>
      <c r="Q11" s="35" t="s">
        <v>447</v>
      </c>
      <c r="R11" s="31" t="s">
        <v>192</v>
      </c>
      <c r="S11" s="171">
        <v>0.8</v>
      </c>
      <c r="T11" s="221">
        <v>28.57142857142858</v>
      </c>
      <c r="U11" s="332">
        <v>57.453545681318495</v>
      </c>
      <c r="V11" s="47">
        <v>17.87857142857143</v>
      </c>
      <c r="W11" s="369">
        <v>4</v>
      </c>
      <c r="X11" s="137">
        <v>2.8</v>
      </c>
      <c r="Y11" s="131">
        <v>1.77</v>
      </c>
      <c r="Z11" s="124">
        <v>1.76</v>
      </c>
      <c r="AA11" s="132">
        <v>3.12</v>
      </c>
      <c r="AB11" s="131">
        <v>3.13</v>
      </c>
      <c r="AC11" s="353">
        <v>3.53</v>
      </c>
      <c r="AD11" s="335">
        <v>12.779552715654942</v>
      </c>
      <c r="AE11" s="335">
        <v>9.0359379794588559</v>
      </c>
      <c r="AF11" s="354">
        <v>3050</v>
      </c>
      <c r="AG11" s="124">
        <v>34.96</v>
      </c>
      <c r="AH11" s="124">
        <v>53.04</v>
      </c>
      <c r="AI11" s="355">
        <v>43.192219679633872</v>
      </c>
      <c r="AJ11" s="356">
        <v>-5.6184012066364932</v>
      </c>
      <c r="AK11" s="374">
        <v>0.86296390227828901</v>
      </c>
      <c r="AL11" s="339">
        <v>11.111111111111088</v>
      </c>
      <c r="AM11" s="438">
        <v>12.624788044360599</v>
      </c>
      <c r="AN11" s="438">
        <v>12.700920209792539</v>
      </c>
      <c r="AO11" s="335">
        <v>14.717788514978631</v>
      </c>
      <c r="AP11" s="375"/>
      <c r="AQ11" s="367">
        <v>0.6</v>
      </c>
      <c r="AR11" s="378">
        <v>0.54</v>
      </c>
      <c r="AS11" s="378">
        <v>0.48</v>
      </c>
      <c r="AT11" s="378">
        <v>0.42</v>
      </c>
      <c r="AU11" s="378">
        <v>0.38</v>
      </c>
      <c r="AV11" s="378">
        <v>0.33</v>
      </c>
      <c r="AW11" s="378">
        <v>0.28000000000000003</v>
      </c>
      <c r="AX11" s="378">
        <v>0.23</v>
      </c>
      <c r="AY11" s="378">
        <v>0.19</v>
      </c>
      <c r="AZ11" s="378">
        <v>0.17</v>
      </c>
      <c r="BA11" s="378">
        <v>0.152</v>
      </c>
      <c r="BB11" s="398">
        <v>0.13700000000000001</v>
      </c>
      <c r="BC11" s="363">
        <v>11.111111111111088</v>
      </c>
      <c r="BD11" s="364">
        <v>12.50000000000002</v>
      </c>
      <c r="BE11" s="364">
        <v>14.285714285714281</v>
      </c>
      <c r="BF11" s="364">
        <v>10.526315789473667</v>
      </c>
      <c r="BG11" s="364">
        <v>15.15151515151514</v>
      </c>
      <c r="BH11" s="364">
        <v>17.857142857142858</v>
      </c>
      <c r="BI11" s="364">
        <v>21.73913043478262</v>
      </c>
      <c r="BJ11" s="364">
        <v>21.052631578947363</v>
      </c>
      <c r="BK11" s="364">
        <v>11.76470588235294</v>
      </c>
      <c r="BL11" s="364">
        <v>11.842105263157899</v>
      </c>
      <c r="BM11" s="365">
        <v>10.948905109489049</v>
      </c>
      <c r="BN11" s="349">
        <v>14.43447976942609</v>
      </c>
      <c r="BO11" s="349">
        <v>3.8784581524987316</v>
      </c>
    </row>
    <row r="12" spans="1:67">
      <c r="A12" s="10" t="s">
        <v>906</v>
      </c>
      <c r="B12" s="11" t="s">
        <v>907</v>
      </c>
      <c r="C12" s="19" t="s">
        <v>101</v>
      </c>
      <c r="D12" s="19" t="s">
        <v>460</v>
      </c>
      <c r="E12" s="100">
        <v>38</v>
      </c>
      <c r="F12" s="104">
        <v>52</v>
      </c>
      <c r="G12" s="37" t="s">
        <v>796</v>
      </c>
      <c r="H12" s="38" t="s">
        <v>796</v>
      </c>
      <c r="I12" s="147">
        <v>116.8</v>
      </c>
      <c r="J12" s="213">
        <f>(S12/I12)*100</f>
        <v>2.1575342465753424</v>
      </c>
      <c r="K12" s="343">
        <v>0.6</v>
      </c>
      <c r="L12" s="409">
        <v>0.63</v>
      </c>
      <c r="M12" s="15">
        <f>((L12/K12)-1)*100</f>
        <v>5.0000000000000044</v>
      </c>
      <c r="N12" s="16">
        <v>40520</v>
      </c>
      <c r="O12" s="17">
        <v>40522</v>
      </c>
      <c r="P12" s="18">
        <v>40532</v>
      </c>
      <c r="Q12" s="27" t="s">
        <v>9</v>
      </c>
      <c r="R12" s="11"/>
      <c r="S12" s="211">
        <f>L12*4</f>
        <v>2.52</v>
      </c>
      <c r="T12" s="222">
        <f>S12/X12*100</f>
        <v>44.210526315789473</v>
      </c>
      <c r="U12" s="380">
        <f>(I12/SQRT(22.5*X12*(I12/AA12))-1)*100</f>
        <v>67.753648394625387</v>
      </c>
      <c r="V12" s="46">
        <f>I12/X12</f>
        <v>20.491228070175438</v>
      </c>
      <c r="W12" s="333">
        <v>12</v>
      </c>
      <c r="X12" s="145">
        <v>5.7</v>
      </c>
      <c r="Y12" s="146">
        <v>1.48</v>
      </c>
      <c r="Z12" s="147">
        <v>1.62</v>
      </c>
      <c r="AA12" s="148">
        <v>3.09</v>
      </c>
      <c r="AB12" s="146">
        <v>7.48</v>
      </c>
      <c r="AC12" s="147">
        <v>8.14</v>
      </c>
      <c r="AD12" s="334">
        <f>(AC12/AB12-1)*100</f>
        <v>8.8235294117646959</v>
      </c>
      <c r="AE12" s="381">
        <f>(I12/AB12)/Y12</f>
        <v>10.550657609481139</v>
      </c>
      <c r="AF12" s="396">
        <v>12780</v>
      </c>
      <c r="AG12" s="147">
        <v>70.09</v>
      </c>
      <c r="AH12" s="147">
        <v>131.30000000000001</v>
      </c>
      <c r="AI12" s="336">
        <f>((I12-AG12)/AG12)*100</f>
        <v>66.642887715793961</v>
      </c>
      <c r="AJ12" s="337">
        <f>((I12-AH12)/AH12)*100</f>
        <v>-11.043412033511053</v>
      </c>
      <c r="AK12" s="357">
        <f>AN12/AO12</f>
        <v>1.6256938006026673</v>
      </c>
      <c r="AL12" s="382">
        <f>((AQ12/AR12)^(1/1)-1)*100</f>
        <v>2.5316455696202445</v>
      </c>
      <c r="AM12" s="383">
        <f>((AQ12/AT12)^(1/3)-1)*100</f>
        <v>2.9043665280804154</v>
      </c>
      <c r="AN12" s="383">
        <f>((AQ12/AV12)^(1/5)-1)*100</f>
        <v>17.17709249338597</v>
      </c>
      <c r="AO12" s="334">
        <f>((AQ12/BA12)^(1/10)-1)*100</f>
        <v>10.566007256113163</v>
      </c>
      <c r="AP12" s="358"/>
      <c r="AQ12" s="402">
        <v>2.4300000000000002</v>
      </c>
      <c r="AR12" s="427">
        <v>2.37</v>
      </c>
      <c r="AS12" s="427">
        <v>2.33</v>
      </c>
      <c r="AT12" s="427">
        <v>2.23</v>
      </c>
      <c r="AU12" s="427">
        <v>1.94</v>
      </c>
      <c r="AV12" s="427">
        <v>1.1000000000000001</v>
      </c>
      <c r="AW12" s="427">
        <v>1.05</v>
      </c>
      <c r="AX12" s="427">
        <v>1.01</v>
      </c>
      <c r="AY12" s="427">
        <v>0.97</v>
      </c>
      <c r="AZ12" s="427">
        <v>0.93</v>
      </c>
      <c r="BA12" s="427">
        <v>0.89</v>
      </c>
      <c r="BB12" s="366">
        <v>0.85</v>
      </c>
      <c r="BC12" s="346">
        <f t="shared" ref="BC12:BM15" si="1">((AQ12/AR12)-1)*100</f>
        <v>2.5316455696202445</v>
      </c>
      <c r="BD12" s="347">
        <f t="shared" si="1"/>
        <v>1.7167381974249052</v>
      </c>
      <c r="BE12" s="347">
        <f t="shared" si="1"/>
        <v>4.484304932735439</v>
      </c>
      <c r="BF12" s="347">
        <f t="shared" si="1"/>
        <v>14.948453608247414</v>
      </c>
      <c r="BG12" s="347">
        <f t="shared" si="1"/>
        <v>76.363636363636346</v>
      </c>
      <c r="BH12" s="347">
        <f t="shared" si="1"/>
        <v>4.7619047619047672</v>
      </c>
      <c r="BI12" s="347">
        <f t="shared" si="1"/>
        <v>3.9603960396039639</v>
      </c>
      <c r="BJ12" s="347">
        <f t="shared" si="1"/>
        <v>4.1237113402061931</v>
      </c>
      <c r="BK12" s="347">
        <f t="shared" si="1"/>
        <v>4.3010752688172005</v>
      </c>
      <c r="BL12" s="347">
        <f t="shared" si="1"/>
        <v>4.4943820224719211</v>
      </c>
      <c r="BM12" s="348">
        <f t="shared" si="1"/>
        <v>4.705882352941182</v>
      </c>
      <c r="BN12" s="350">
        <f>AVERAGE(BC12:BM12)</f>
        <v>11.490193677964509</v>
      </c>
      <c r="BO12" s="350">
        <f>SQRT(AVERAGE((BC12-$BN12)^2,(BD12-$BN12)^2,(BE12-$BN12)^2,(BF12-$BN12)^2,(BG12-$BN12)^2,(BH12-$BN12)^2,(BI12-$BN12)^2,(BJ12-$BN12)^2,(BK12-$BN12)^2,(BL12-$BN12)^2,(BM12-$BN12)^2))</f>
        <v>20.776442279235674</v>
      </c>
    </row>
    <row r="13" spans="1:67">
      <c r="A13" s="20" t="s">
        <v>909</v>
      </c>
      <c r="B13" s="21" t="s">
        <v>632</v>
      </c>
      <c r="C13" s="28" t="s">
        <v>101</v>
      </c>
      <c r="D13" s="28" t="s">
        <v>217</v>
      </c>
      <c r="E13" s="101">
        <v>38</v>
      </c>
      <c r="F13" s="104">
        <v>55</v>
      </c>
      <c r="G13" s="39" t="s">
        <v>660</v>
      </c>
      <c r="H13" s="40" t="s">
        <v>660</v>
      </c>
      <c r="I13" s="124">
        <v>41.6</v>
      </c>
      <c r="J13" s="214">
        <f>(S13/I13)*100</f>
        <v>2.4038461538461537</v>
      </c>
      <c r="K13" s="427">
        <v>0.23499999999999999</v>
      </c>
      <c r="L13" s="402">
        <v>0.25</v>
      </c>
      <c r="M13" s="24">
        <f>((L13/K13)-1)*100</f>
        <v>6.3829787234042534</v>
      </c>
      <c r="N13" s="25">
        <v>40596</v>
      </c>
      <c r="O13" s="26">
        <v>40598</v>
      </c>
      <c r="P13" s="27">
        <v>40612</v>
      </c>
      <c r="Q13" s="27" t="s">
        <v>247</v>
      </c>
      <c r="R13" s="21"/>
      <c r="S13" s="211">
        <f>L13*4</f>
        <v>1</v>
      </c>
      <c r="T13" s="221">
        <f>S13/X13*100</f>
        <v>36.764705882352935</v>
      </c>
      <c r="U13" s="332">
        <f>(I13/SQRT(22.5*X13*(I13/AA13))-1)*100</f>
        <v>99.069731928122721</v>
      </c>
      <c r="V13" s="47">
        <f>I13/X13</f>
        <v>15.294117647058822</v>
      </c>
      <c r="W13" s="333">
        <v>12</v>
      </c>
      <c r="X13" s="137">
        <v>2.72</v>
      </c>
      <c r="Y13" s="131">
        <v>1.31</v>
      </c>
      <c r="Z13" s="353">
        <v>2.08</v>
      </c>
      <c r="AA13" s="132">
        <v>5.83</v>
      </c>
      <c r="AB13" s="131">
        <v>2.88</v>
      </c>
      <c r="AC13" s="353">
        <v>3.18</v>
      </c>
      <c r="AD13" s="335">
        <f>(AC13/AB13-1)*100</f>
        <v>10.416666666666675</v>
      </c>
      <c r="AE13" s="386">
        <f>(I13/AB13)/Y13</f>
        <v>11.02629346904156</v>
      </c>
      <c r="AF13" s="354">
        <v>12680</v>
      </c>
      <c r="AG13" s="353">
        <v>27.08</v>
      </c>
      <c r="AH13" s="353">
        <v>44.86</v>
      </c>
      <c r="AI13" s="355">
        <f>((I13-AG13)/AG13)*100</f>
        <v>53.618906942392933</v>
      </c>
      <c r="AJ13" s="356">
        <f>((I13-AH13)/AH13)*100</f>
        <v>-7.2670530539456042</v>
      </c>
      <c r="AK13" s="357">
        <f>AN13/AO13</f>
        <v>1.0211191927208181</v>
      </c>
      <c r="AL13" s="339">
        <f>((AQ13/AR13)^(1/1)-1)*100</f>
        <v>4.4444444444444287</v>
      </c>
      <c r="AM13" s="438">
        <f>((AQ13/AT13)^(1/3)-1)*100</f>
        <v>4.6577355357731998</v>
      </c>
      <c r="AN13" s="438">
        <f>((AQ13/AV13)^(1/5)-1)*100</f>
        <v>7.3289260123837519</v>
      </c>
      <c r="AO13" s="335">
        <f>((AQ13/BA13)^(1/10)-1)*100</f>
        <v>7.1773462536293131</v>
      </c>
      <c r="AP13" s="358"/>
      <c r="AQ13" s="402">
        <v>0.94</v>
      </c>
      <c r="AR13" s="427">
        <v>0.9</v>
      </c>
      <c r="AS13" s="427">
        <v>0.88</v>
      </c>
      <c r="AT13" s="427">
        <v>0.82</v>
      </c>
      <c r="AU13" s="427">
        <v>0.72599999999999998</v>
      </c>
      <c r="AV13" s="427">
        <v>0.66</v>
      </c>
      <c r="AW13" s="427">
        <v>0.6</v>
      </c>
      <c r="AX13" s="427">
        <v>0.54</v>
      </c>
      <c r="AY13" s="427">
        <v>0.51</v>
      </c>
      <c r="AZ13" s="427">
        <v>0.49</v>
      </c>
      <c r="BA13" s="427">
        <v>0.47</v>
      </c>
      <c r="BB13" s="366">
        <v>0.43</v>
      </c>
      <c r="BC13" s="363">
        <f t="shared" si="1"/>
        <v>4.4444444444444287</v>
      </c>
      <c r="BD13" s="364">
        <f t="shared" si="1"/>
        <v>2.2727272727272707</v>
      </c>
      <c r="BE13" s="364">
        <f t="shared" si="1"/>
        <v>7.3170731707317138</v>
      </c>
      <c r="BF13" s="364">
        <f t="shared" si="1"/>
        <v>12.947658402203842</v>
      </c>
      <c r="BG13" s="364">
        <f t="shared" si="1"/>
        <v>9.9999999999999858</v>
      </c>
      <c r="BH13" s="364">
        <f t="shared" si="1"/>
        <v>10.000000000000009</v>
      </c>
      <c r="BI13" s="364">
        <f t="shared" si="1"/>
        <v>11.111111111111093</v>
      </c>
      <c r="BJ13" s="364">
        <f t="shared" si="1"/>
        <v>5.8823529411764719</v>
      </c>
      <c r="BK13" s="364">
        <f t="shared" si="1"/>
        <v>4.081632653061229</v>
      </c>
      <c r="BL13" s="364">
        <f t="shared" si="1"/>
        <v>4.2553191489361764</v>
      </c>
      <c r="BM13" s="365">
        <f t="shared" si="1"/>
        <v>9.302325581395344</v>
      </c>
      <c r="BN13" s="349">
        <f>AVERAGE(BC13:BM13)</f>
        <v>7.4195131568897787</v>
      </c>
      <c r="BO13" s="349">
        <f>SQRT(AVERAGE((BC13-$BN13)^2,(BD13-$BN13)^2,(BE13-$BN13)^2,(BF13-$BN13)^2,(BG13-$BN13)^2,(BH13-$BN13)^2,(BI13-$BN13)^2,(BJ13-$BN13)^2,(BK13-$BN13)^2,(BL13-$BN13)^2,(BM13-$BN13)^2))</f>
        <v>3.301768904256015</v>
      </c>
    </row>
    <row r="14" spans="1:67">
      <c r="A14" s="20" t="s">
        <v>557</v>
      </c>
      <c r="B14" s="21" t="s">
        <v>558</v>
      </c>
      <c r="C14" s="28" t="s">
        <v>101</v>
      </c>
      <c r="D14" s="28" t="s">
        <v>462</v>
      </c>
      <c r="E14" s="101">
        <v>29</v>
      </c>
      <c r="F14" s="104">
        <v>83</v>
      </c>
      <c r="G14" s="59" t="s">
        <v>717</v>
      </c>
      <c r="H14" s="51" t="s">
        <v>717</v>
      </c>
      <c r="I14" s="124">
        <v>23.16</v>
      </c>
      <c r="J14" s="214">
        <f>(S14/I14)*100</f>
        <v>2.7633851468048358</v>
      </c>
      <c r="K14" s="427">
        <v>0.15</v>
      </c>
      <c r="L14" s="402">
        <v>0.16</v>
      </c>
      <c r="M14" s="24">
        <f>((L14/K14)-1)*100</f>
        <v>6.6666666666666652</v>
      </c>
      <c r="N14" s="62">
        <v>40325</v>
      </c>
      <c r="O14" s="63">
        <v>40330</v>
      </c>
      <c r="P14" s="64">
        <v>40360</v>
      </c>
      <c r="Q14" s="27" t="s">
        <v>245</v>
      </c>
      <c r="R14" s="21"/>
      <c r="S14" s="211">
        <f>L14*4</f>
        <v>0.64</v>
      </c>
      <c r="T14" s="221">
        <f>S14/X14*100</f>
        <v>55.652173913043477</v>
      </c>
      <c r="U14" s="332">
        <f>(I14/SQRT(22.5*X14*(I14/AA14))-1)*100</f>
        <v>16.640908129503874</v>
      </c>
      <c r="V14" s="47">
        <f>I14/X14</f>
        <v>20.139130434782611</v>
      </c>
      <c r="W14" s="333">
        <v>12</v>
      </c>
      <c r="X14" s="137">
        <v>1.1499999999999999</v>
      </c>
      <c r="Y14" s="131" t="s">
        <v>762</v>
      </c>
      <c r="Z14" s="124">
        <v>1.1399999999999999</v>
      </c>
      <c r="AA14" s="132">
        <v>1.52</v>
      </c>
      <c r="AB14" s="131" t="s">
        <v>762</v>
      </c>
      <c r="AC14" s="124" t="s">
        <v>762</v>
      </c>
      <c r="AD14" s="335" t="s">
        <v>664</v>
      </c>
      <c r="AE14" s="386" t="s">
        <v>664</v>
      </c>
      <c r="AF14" s="205">
        <v>263</v>
      </c>
      <c r="AG14" s="124">
        <v>22.25</v>
      </c>
      <c r="AH14" s="124">
        <v>26.8</v>
      </c>
      <c r="AI14" s="355">
        <f>((I14-AG14)/AG14)*100</f>
        <v>4.0898876404494393</v>
      </c>
      <c r="AJ14" s="356">
        <f>((I14-AH14)/AH14)*100</f>
        <v>-13.582089552238807</v>
      </c>
      <c r="AK14" s="357">
        <f>AN14/AO14</f>
        <v>1.2414875618824956</v>
      </c>
      <c r="AL14" s="339">
        <f>((AQ14/AR14)^(1/1)-1)*100</f>
        <v>6.8965517241379448</v>
      </c>
      <c r="AM14" s="437">
        <f>((AQ14/AT14)^(1/3)-1)*100</f>
        <v>15.729452726293779</v>
      </c>
      <c r="AN14" s="437">
        <f>((AQ14/AV14)^(1/5)-1)*100</f>
        <v>19.91964554448078</v>
      </c>
      <c r="AO14" s="335">
        <f>((AQ14/BA14)^(1/10)-1)*100</f>
        <v>16.044981968467063</v>
      </c>
      <c r="AP14" s="358"/>
      <c r="AQ14" s="402">
        <v>0.62</v>
      </c>
      <c r="AR14" s="427">
        <v>0.57999999999999996</v>
      </c>
      <c r="AS14" s="428">
        <v>0.5</v>
      </c>
      <c r="AT14" s="428">
        <v>0.4</v>
      </c>
      <c r="AU14" s="428">
        <v>0.34</v>
      </c>
      <c r="AV14" s="428">
        <v>0.25</v>
      </c>
      <c r="AW14" s="428">
        <v>0.21</v>
      </c>
      <c r="AX14" s="428">
        <v>0.18</v>
      </c>
      <c r="AY14" s="428">
        <v>0.16667000000000001</v>
      </c>
      <c r="AZ14" s="428">
        <v>0.15332999999999999</v>
      </c>
      <c r="BA14" s="428">
        <v>0.14000000000000001</v>
      </c>
      <c r="BB14" s="366">
        <v>0.12667</v>
      </c>
      <c r="BC14" s="363">
        <f t="shared" si="1"/>
        <v>6.8965517241379448</v>
      </c>
      <c r="BD14" s="364">
        <f t="shared" si="1"/>
        <v>15.999999999999993</v>
      </c>
      <c r="BE14" s="364">
        <f t="shared" si="1"/>
        <v>25</v>
      </c>
      <c r="BF14" s="364">
        <f t="shared" si="1"/>
        <v>17.647058823529417</v>
      </c>
      <c r="BG14" s="364">
        <f t="shared" si="1"/>
        <v>36.000000000000007</v>
      </c>
      <c r="BH14" s="364">
        <f t="shared" si="1"/>
        <v>19.047619047619047</v>
      </c>
      <c r="BI14" s="364">
        <f t="shared" si="1"/>
        <v>16.666666666666675</v>
      </c>
      <c r="BJ14" s="364">
        <f t="shared" si="1"/>
        <v>7.9978400431991226</v>
      </c>
      <c r="BK14" s="364">
        <f t="shared" si="1"/>
        <v>8.7001891345464202</v>
      </c>
      <c r="BL14" s="364">
        <f t="shared" si="1"/>
        <v>9.5214285714285474</v>
      </c>
      <c r="BM14" s="365">
        <f t="shared" si="1"/>
        <v>10.523407278755826</v>
      </c>
      <c r="BN14" s="349">
        <f>AVERAGE(BC14:BM14)</f>
        <v>15.818251026352998</v>
      </c>
      <c r="BO14" s="349">
        <f>SQRT(AVERAGE((BC14-$BN14)^2,(BD14-$BN14)^2,(BE14-$BN14)^2,(BF14-$BN14)^2,(BG14-$BN14)^2,(BH14-$BN14)^2,(BI14-$BN14)^2,(BJ14-$BN14)^2,(BK14-$BN14)^2,(BL14-$BN14)^2,(BM14-$BN14)^2))</f>
        <v>8.3407073944316057</v>
      </c>
    </row>
    <row r="15" spans="1:67" s="765" customFormat="1">
      <c r="A15" s="718" t="s">
        <v>682</v>
      </c>
      <c r="B15" s="831" t="s">
        <v>437</v>
      </c>
      <c r="C15" s="800" t="s">
        <v>101</v>
      </c>
      <c r="D15" s="800" t="s">
        <v>386</v>
      </c>
      <c r="E15" s="832">
        <v>55</v>
      </c>
      <c r="F15" s="768">
        <v>5</v>
      </c>
      <c r="G15" s="833" t="s">
        <v>660</v>
      </c>
      <c r="H15" s="834" t="s">
        <v>660</v>
      </c>
      <c r="I15" s="835">
        <v>53.16</v>
      </c>
      <c r="J15" s="860">
        <f>(S15/I15)*100</f>
        <v>3.3860045146726865</v>
      </c>
      <c r="K15" s="793">
        <v>0.41</v>
      </c>
      <c r="L15" s="915">
        <v>0.45</v>
      </c>
      <c r="M15" s="837">
        <f>((L15/K15)-1)*100</f>
        <v>9.7560975609756184</v>
      </c>
      <c r="N15" s="838">
        <v>40611</v>
      </c>
      <c r="O15" s="839">
        <v>40613</v>
      </c>
      <c r="P15" s="840">
        <v>40634</v>
      </c>
      <c r="Q15" s="840" t="s">
        <v>245</v>
      </c>
      <c r="R15" s="831"/>
      <c r="S15" s="778">
        <f>L15*4</f>
        <v>1.8</v>
      </c>
      <c r="T15" s="842">
        <f>S15/X15*100</f>
        <v>53.892215568862277</v>
      </c>
      <c r="U15" s="1076">
        <f>(I15/SQRT(22.5*X15*(I15/AA15))-1)*100</f>
        <v>42.484932844930469</v>
      </c>
      <c r="V15" s="844">
        <f>I15/X15</f>
        <v>15.916167664670658</v>
      </c>
      <c r="W15" s="782">
        <v>12</v>
      </c>
      <c r="X15" s="845">
        <v>3.34</v>
      </c>
      <c r="Y15" s="846">
        <v>1.37</v>
      </c>
      <c r="Z15" s="869">
        <v>0.7</v>
      </c>
      <c r="AA15" s="847">
        <v>2.87</v>
      </c>
      <c r="AB15" s="846">
        <v>3.49</v>
      </c>
      <c r="AC15" s="835">
        <v>3.81</v>
      </c>
      <c r="AD15" s="1078">
        <f>(AC15/AB15-1)*100</f>
        <v>9.169054441260748</v>
      </c>
      <c r="AE15" s="870">
        <f>(I15/AB15)/Y15</f>
        <v>11.118315102587161</v>
      </c>
      <c r="AF15" s="849">
        <v>8360</v>
      </c>
      <c r="AG15" s="869">
        <v>41.6</v>
      </c>
      <c r="AH15" s="869">
        <v>57.66</v>
      </c>
      <c r="AI15" s="1079">
        <f>((I15-AG15)/AG15)*100</f>
        <v>27.788461538461529</v>
      </c>
      <c r="AJ15" s="1080">
        <f>((I15-AH15)/AH15)*100</f>
        <v>-7.8043704474505731</v>
      </c>
      <c r="AK15" s="913">
        <f>AN15/AO15</f>
        <v>1.3636020752115832</v>
      </c>
      <c r="AL15" s="1082">
        <f>((AQ15/AR15)^(1/1)-1)*100</f>
        <v>2.5157232704402288</v>
      </c>
      <c r="AM15" s="1083">
        <f>((AQ15/AT15)^(1/3)-1)*100</f>
        <v>4.3993171159373068</v>
      </c>
      <c r="AN15" s="1083">
        <f>((AQ15/AV15)^(1/5)-1)*100</f>
        <v>5.6643484341678763</v>
      </c>
      <c r="AO15" s="1078">
        <f>((AQ15/BA15)^(1/10)-1)*100</f>
        <v>4.1539599690686657</v>
      </c>
      <c r="AP15" s="914"/>
      <c r="AQ15" s="915">
        <v>1.63</v>
      </c>
      <c r="AR15" s="793">
        <v>1.59</v>
      </c>
      <c r="AS15" s="793">
        <v>1.5349999999999999</v>
      </c>
      <c r="AT15" s="793">
        <v>1.4325000000000001</v>
      </c>
      <c r="AU15" s="793">
        <v>1.325</v>
      </c>
      <c r="AV15" s="793">
        <v>1.2375</v>
      </c>
      <c r="AW15" s="793">
        <v>1.1950000000000001</v>
      </c>
      <c r="AX15" s="793">
        <v>1.175</v>
      </c>
      <c r="AY15" s="793">
        <v>1.155</v>
      </c>
      <c r="AZ15" s="793">
        <v>1.1299999999999999</v>
      </c>
      <c r="BA15" s="793">
        <v>1.085</v>
      </c>
      <c r="BB15" s="917">
        <v>1.03</v>
      </c>
      <c r="BC15" s="1089">
        <f t="shared" si="1"/>
        <v>2.5157232704402288</v>
      </c>
      <c r="BD15" s="855">
        <f t="shared" si="1"/>
        <v>3.5830618892508159</v>
      </c>
      <c r="BE15" s="855">
        <f t="shared" si="1"/>
        <v>7.1553228621291209</v>
      </c>
      <c r="BF15" s="855">
        <f t="shared" si="1"/>
        <v>8.1132075471698215</v>
      </c>
      <c r="BG15" s="855">
        <f t="shared" si="1"/>
        <v>7.0707070707070718</v>
      </c>
      <c r="BH15" s="855">
        <f t="shared" si="1"/>
        <v>3.5564853556485421</v>
      </c>
      <c r="BI15" s="855">
        <f t="shared" si="1"/>
        <v>1.7021276595744705</v>
      </c>
      <c r="BJ15" s="855">
        <f t="shared" si="1"/>
        <v>1.7316017316017396</v>
      </c>
      <c r="BK15" s="855">
        <f t="shared" si="1"/>
        <v>2.212389380530988</v>
      </c>
      <c r="BL15" s="855">
        <f t="shared" si="1"/>
        <v>4.1474654377880116</v>
      </c>
      <c r="BM15" s="1091">
        <f t="shared" si="1"/>
        <v>5.3398058252427161</v>
      </c>
      <c r="BN15" s="1092">
        <f>AVERAGE(BC15:BM15)</f>
        <v>4.2843543663712298</v>
      </c>
      <c r="BO15" s="1092">
        <f>SQRT(AVERAGE((BC15-$BN15)^2,(BD15-$BN15)^2,(BE15-$BN15)^2,(BF15-$BN15)^2,(BG15-$BN15)^2,(BH15-$BN15)^2,(BI15-$BN15)^2,(BJ15-$BN15)^2,(BK15-$BN15)^2,(BL15-$BN15)^2,(BM15-$BN15)^2))</f>
        <v>2.2038436384149658</v>
      </c>
    </row>
    <row r="16" spans="1:67" s="765" customFormat="1">
      <c r="A16" s="720" t="s">
        <v>562</v>
      </c>
      <c r="B16" s="799" t="s">
        <v>563</v>
      </c>
      <c r="C16" s="800" t="s">
        <v>101</v>
      </c>
      <c r="D16" s="801" t="s">
        <v>217</v>
      </c>
      <c r="E16" s="802">
        <v>18</v>
      </c>
      <c r="F16" s="768">
        <v>139</v>
      </c>
      <c r="G16" s="858" t="s">
        <v>717</v>
      </c>
      <c r="H16" s="859" t="s">
        <v>717</v>
      </c>
      <c r="I16" s="803">
        <v>29.85</v>
      </c>
      <c r="J16" s="804">
        <v>3.4170854271356785</v>
      </c>
      <c r="K16" s="910">
        <v>0.23</v>
      </c>
      <c r="L16" s="884">
        <v>0.255</v>
      </c>
      <c r="M16" s="804">
        <v>10.869565217391314</v>
      </c>
      <c r="N16" s="872">
        <v>40598</v>
      </c>
      <c r="O16" s="811">
        <v>40602</v>
      </c>
      <c r="P16" s="873">
        <v>40617</v>
      </c>
      <c r="Q16" s="873" t="s">
        <v>8</v>
      </c>
      <c r="R16" s="831"/>
      <c r="S16" s="812">
        <v>1.02</v>
      </c>
      <c r="T16" s="813">
        <v>35.78947368421052</v>
      </c>
      <c r="U16" s="814">
        <v>-10.001949338849471</v>
      </c>
      <c r="V16" s="815">
        <v>10.473684210526324</v>
      </c>
      <c r="W16" s="816">
        <v>6</v>
      </c>
      <c r="X16" s="817">
        <v>2.85</v>
      </c>
      <c r="Y16" s="818">
        <v>0.99</v>
      </c>
      <c r="Z16" s="803">
        <v>0.93</v>
      </c>
      <c r="AA16" s="819">
        <v>1.74</v>
      </c>
      <c r="AB16" s="818">
        <v>2.67</v>
      </c>
      <c r="AC16" s="803">
        <v>3.15</v>
      </c>
      <c r="AD16" s="820">
        <v>17.977528089887638</v>
      </c>
      <c r="AE16" s="821">
        <v>11.292702303938261</v>
      </c>
      <c r="AF16" s="822">
        <v>1360</v>
      </c>
      <c r="AG16" s="803">
        <v>28.55</v>
      </c>
      <c r="AH16" s="803">
        <v>37.51</v>
      </c>
      <c r="AI16" s="823">
        <v>4.553415061295973</v>
      </c>
      <c r="AJ16" s="824">
        <v>-20.421221007731255</v>
      </c>
      <c r="AK16" s="913">
        <v>0.93715866522772795</v>
      </c>
      <c r="AL16" s="825">
        <v>2.2222222222222143</v>
      </c>
      <c r="AM16" s="826">
        <v>7.5272905147686142</v>
      </c>
      <c r="AN16" s="826">
        <v>10.438362870438148</v>
      </c>
      <c r="AO16" s="820">
        <v>11.138309080140289</v>
      </c>
      <c r="AP16" s="914"/>
      <c r="AQ16" s="915">
        <v>0.92</v>
      </c>
      <c r="AR16" s="793">
        <v>0.9</v>
      </c>
      <c r="AS16" s="793">
        <v>0.86</v>
      </c>
      <c r="AT16" s="793">
        <v>0.74</v>
      </c>
      <c r="AU16" s="793">
        <v>0.64</v>
      </c>
      <c r="AV16" s="793">
        <v>0.56000000000000005</v>
      </c>
      <c r="AW16" s="793">
        <v>0.48</v>
      </c>
      <c r="AX16" s="793">
        <v>0.38</v>
      </c>
      <c r="AY16" s="793">
        <v>0.36</v>
      </c>
      <c r="AZ16" s="793">
        <v>0.34</v>
      </c>
      <c r="BA16" s="793">
        <v>0.32</v>
      </c>
      <c r="BB16" s="917">
        <v>0.3</v>
      </c>
      <c r="BC16" s="827">
        <v>2.2222222222222143</v>
      </c>
      <c r="BD16" s="828">
        <v>4.6511627906976827</v>
      </c>
      <c r="BE16" s="828">
        <v>16.21621621621621</v>
      </c>
      <c r="BF16" s="828">
        <v>15.625</v>
      </c>
      <c r="BG16" s="828">
        <v>14.285714285714281</v>
      </c>
      <c r="BH16" s="828">
        <v>16.666666666666671</v>
      </c>
      <c r="BI16" s="828">
        <v>26.315789473684209</v>
      </c>
      <c r="BJ16" s="828">
        <v>5.5555555555555562</v>
      </c>
      <c r="BK16" s="828">
        <v>5.8823529411764497</v>
      </c>
      <c r="BL16" s="828">
        <v>6.25</v>
      </c>
      <c r="BM16" s="829">
        <v>6.6666666666666652</v>
      </c>
      <c r="BN16" s="830">
        <v>10.9397588016909</v>
      </c>
      <c r="BO16" s="830">
        <v>7.0101856764714237</v>
      </c>
    </row>
    <row r="17" spans="1:67" s="765" customFormat="1">
      <c r="A17" s="719" t="s">
        <v>832</v>
      </c>
      <c r="B17" s="766" t="s">
        <v>833</v>
      </c>
      <c r="C17" s="800" t="s">
        <v>101</v>
      </c>
      <c r="D17" s="958" t="s">
        <v>223</v>
      </c>
      <c r="E17" s="767">
        <v>39</v>
      </c>
      <c r="F17" s="768">
        <v>42</v>
      </c>
      <c r="G17" s="900" t="s">
        <v>717</v>
      </c>
      <c r="H17" s="901" t="s">
        <v>717</v>
      </c>
      <c r="I17" s="771">
        <v>21.7</v>
      </c>
      <c r="J17" s="860">
        <f>(S17/I17)*100</f>
        <v>4.9769585253456228</v>
      </c>
      <c r="K17" s="1087">
        <v>0.26</v>
      </c>
      <c r="L17" s="1085">
        <v>0.27</v>
      </c>
      <c r="M17" s="966">
        <f>((L17/K17)-1)*100</f>
        <v>3.8461538461538547</v>
      </c>
      <c r="N17" s="973">
        <v>40434</v>
      </c>
      <c r="O17" s="974">
        <v>40436</v>
      </c>
      <c r="P17" s="975">
        <v>40466</v>
      </c>
      <c r="Q17" s="777" t="s">
        <v>13</v>
      </c>
      <c r="R17" s="1098"/>
      <c r="S17" s="778">
        <f>L17*4</f>
        <v>1.08</v>
      </c>
      <c r="T17" s="842">
        <f>S17/X17*100</f>
        <v>93.103448275862078</v>
      </c>
      <c r="U17" s="843">
        <f>(I17/SQRT(22.5*X17*(I17/AA17))-1)*100</f>
        <v>34.937192712059527</v>
      </c>
      <c r="V17" s="844">
        <f>I17/X17</f>
        <v>18.706896551724139</v>
      </c>
      <c r="W17" s="782">
        <v>12</v>
      </c>
      <c r="X17" s="845">
        <v>1.1599999999999999</v>
      </c>
      <c r="Y17" s="846">
        <v>1.06</v>
      </c>
      <c r="Z17" s="835">
        <v>0.92</v>
      </c>
      <c r="AA17" s="847">
        <v>2.19</v>
      </c>
      <c r="AB17" s="784">
        <v>1.39</v>
      </c>
      <c r="AC17" s="771">
        <v>1.72</v>
      </c>
      <c r="AD17" s="786">
        <f>(AC17/AB17-1)*100</f>
        <v>23.741007194244613</v>
      </c>
      <c r="AE17" s="1078">
        <f>(I17/AB17)/Y17</f>
        <v>14.727840369214062</v>
      </c>
      <c r="AF17" s="849">
        <v>3100</v>
      </c>
      <c r="AG17" s="835">
        <v>18.829999999999998</v>
      </c>
      <c r="AH17" s="835">
        <v>26.95</v>
      </c>
      <c r="AI17" s="850">
        <f>((I17-AG17)/AG17)*100</f>
        <v>15.24163568773235</v>
      </c>
      <c r="AJ17" s="851">
        <f>((I17-AH17)/AH17)*100</f>
        <v>-19.480519480519483</v>
      </c>
      <c r="AK17" s="1081">
        <f>AN17/AO17</f>
        <v>1.0967031567855632</v>
      </c>
      <c r="AL17" s="852">
        <f>((AQ17/AR17)^(1/1)-1)*100</f>
        <v>3.9603960396039639</v>
      </c>
      <c r="AM17" s="853">
        <f>((AQ17/AT17)^(1/3)-1)*100</f>
        <v>14.471424255333186</v>
      </c>
      <c r="AN17" s="853">
        <f>((AQ17/AV17)^(1/5)-1)*100</f>
        <v>11.111630819510987</v>
      </c>
      <c r="AO17" s="848">
        <f>((AQ17/BA17)^(1/10)-1)*100</f>
        <v>10.131849033861794</v>
      </c>
      <c r="AP17" s="1084"/>
      <c r="AQ17" s="1085">
        <v>1.05</v>
      </c>
      <c r="AR17" s="1087">
        <v>1.01</v>
      </c>
      <c r="AS17" s="1087">
        <v>1</v>
      </c>
      <c r="AT17" s="1087">
        <v>0.7</v>
      </c>
      <c r="AU17" s="1087">
        <v>0.68</v>
      </c>
      <c r="AV17" s="1087">
        <v>0.62</v>
      </c>
      <c r="AW17" s="1087">
        <v>0.56999999999999995</v>
      </c>
      <c r="AX17" s="1087">
        <v>0.53</v>
      </c>
      <c r="AY17" s="1087">
        <v>0.49</v>
      </c>
      <c r="AZ17" s="1087">
        <v>0.47</v>
      </c>
      <c r="BA17" s="1087">
        <v>0.4</v>
      </c>
      <c r="BB17" s="773">
        <v>0.35</v>
      </c>
      <c r="BC17" s="854">
        <f t="shared" ref="BC17:BM19" si="2">((AQ17/AR17)-1)*100</f>
        <v>3.9603960396039639</v>
      </c>
      <c r="BD17" s="855">
        <f t="shared" si="2"/>
        <v>1.0000000000000009</v>
      </c>
      <c r="BE17" s="855">
        <f t="shared" si="2"/>
        <v>42.857142857142861</v>
      </c>
      <c r="BF17" s="855">
        <f t="shared" si="2"/>
        <v>2.9411764705882248</v>
      </c>
      <c r="BG17" s="855">
        <f t="shared" si="2"/>
        <v>9.6774193548387224</v>
      </c>
      <c r="BH17" s="855">
        <f t="shared" si="2"/>
        <v>8.7719298245614077</v>
      </c>
      <c r="BI17" s="855">
        <f t="shared" si="2"/>
        <v>7.5471698113207308</v>
      </c>
      <c r="BJ17" s="855">
        <f t="shared" si="2"/>
        <v>8.163265306122458</v>
      </c>
      <c r="BK17" s="855">
        <f t="shared" si="2"/>
        <v>4.2553191489361764</v>
      </c>
      <c r="BL17" s="855">
        <f t="shared" si="2"/>
        <v>17.499999999999982</v>
      </c>
      <c r="BM17" s="856">
        <f t="shared" si="2"/>
        <v>14.285714285714302</v>
      </c>
      <c r="BN17" s="857">
        <f>AVERAGE(BC17:BM17)</f>
        <v>10.996321190802622</v>
      </c>
      <c r="BO17" s="857">
        <f>SQRT(AVERAGE((BC17-$BN17)^2,(BD17-$BN17)^2,(BE17-$BN17)^2,(BF17-$BN17)^2,(BG17-$BN17)^2,(BH17-$BN17)^2,(BI17-$BN17)^2,(BJ17-$BN17)^2,(BK17-$BN17)^2,(BL17-$BN17)^2,(BM17-$BN17)^2))</f>
        <v>11.097081177264654</v>
      </c>
    </row>
    <row r="18" spans="1:67" s="1015" customFormat="1">
      <c r="A18" s="982" t="s">
        <v>726</v>
      </c>
      <c r="B18" s="983" t="s">
        <v>494</v>
      </c>
      <c r="C18" s="1020" t="s">
        <v>101</v>
      </c>
      <c r="D18" s="1020" t="s">
        <v>522</v>
      </c>
      <c r="E18" s="984">
        <v>39</v>
      </c>
      <c r="F18" s="985">
        <v>45</v>
      </c>
      <c r="G18" s="1045" t="s">
        <v>717</v>
      </c>
      <c r="H18" s="1046" t="s">
        <v>717</v>
      </c>
      <c r="I18" s="1052">
        <v>12.55</v>
      </c>
      <c r="J18" s="989">
        <f>(S18/I18)*100</f>
        <v>5.0996015936254979</v>
      </c>
      <c r="K18" s="1047">
        <v>0.155</v>
      </c>
      <c r="L18" s="1048">
        <v>0.16</v>
      </c>
      <c r="M18" s="1049">
        <f>((L18/K18)-1)*100</f>
        <v>3.2258064516129004</v>
      </c>
      <c r="N18" s="1055">
        <v>40547</v>
      </c>
      <c r="O18" s="994">
        <v>40549</v>
      </c>
      <c r="P18" s="1051">
        <v>40582</v>
      </c>
      <c r="Q18" s="1051" t="s">
        <v>248</v>
      </c>
      <c r="R18" s="983"/>
      <c r="S18" s="995">
        <f>L18*4</f>
        <v>0.64</v>
      </c>
      <c r="T18" s="1033">
        <f>S18/X18*100</f>
        <v>213.33333333333334</v>
      </c>
      <c r="U18" s="996">
        <f>(I18/SQRT(22.5*X18*(I18/AA18))-1)*100</f>
        <v>83.446429762458422</v>
      </c>
      <c r="V18" s="1034">
        <f>I18/X18</f>
        <v>41.833333333333336</v>
      </c>
      <c r="W18" s="997">
        <v>6</v>
      </c>
      <c r="X18" s="1036">
        <v>0.3</v>
      </c>
      <c r="Y18" s="999" t="s">
        <v>717</v>
      </c>
      <c r="Z18" s="1052">
        <v>2.46</v>
      </c>
      <c r="AA18" s="988">
        <v>1.81</v>
      </c>
      <c r="AB18" s="999" t="s">
        <v>717</v>
      </c>
      <c r="AC18" s="1052" t="s">
        <v>717</v>
      </c>
      <c r="AD18" s="1000" t="s">
        <v>664</v>
      </c>
      <c r="AE18" s="1000" t="s">
        <v>664</v>
      </c>
      <c r="AF18" s="1070">
        <v>65</v>
      </c>
      <c r="AG18" s="1052">
        <v>10.87</v>
      </c>
      <c r="AH18" s="1052">
        <v>15.45</v>
      </c>
      <c r="AI18" s="1002">
        <f>((I18-AG18)/AG18)*100</f>
        <v>15.455381784728624</v>
      </c>
      <c r="AJ18" s="1003">
        <f>((I18-AH18)/AH18)*100</f>
        <v>-18.770226537216818</v>
      </c>
      <c r="AK18" s="1004">
        <f>AN18/AO18</f>
        <v>0.57108170372794642</v>
      </c>
      <c r="AL18" s="1005">
        <f>((AQ18/AR18)^(1/1)-1)*100</f>
        <v>0.81300813008129413</v>
      </c>
      <c r="AM18" s="1038">
        <f>((AQ18/AT18)^(1/3)-1)*100</f>
        <v>2.2479396046704458</v>
      </c>
      <c r="AN18" s="1038">
        <f>((AQ18/AV18)^(1/5)-1)*100</f>
        <v>2.424959287881534</v>
      </c>
      <c r="AO18" s="1000">
        <f>((AQ18/BA18)^(1/10)-1)*100</f>
        <v>4.246256309826979</v>
      </c>
      <c r="AP18" s="1007"/>
      <c r="AQ18" s="1071">
        <v>0.62</v>
      </c>
      <c r="AR18" s="1047">
        <v>0.61499999999999999</v>
      </c>
      <c r="AS18" s="1047">
        <v>0.6</v>
      </c>
      <c r="AT18" s="1047">
        <v>0.57999999999999996</v>
      </c>
      <c r="AU18" s="1047">
        <v>0.56000000000000005</v>
      </c>
      <c r="AV18" s="1047">
        <v>0.55000000000000004</v>
      </c>
      <c r="AW18" s="1047">
        <v>0.54</v>
      </c>
      <c r="AX18" s="1047">
        <v>0.48499999999999999</v>
      </c>
      <c r="AY18" s="1047">
        <v>0.47</v>
      </c>
      <c r="AZ18" s="1047">
        <v>0.44903999999999999</v>
      </c>
      <c r="BA18" s="1047">
        <v>0.40906000000000003</v>
      </c>
      <c r="BB18" s="1010">
        <v>0.38096000000000002</v>
      </c>
      <c r="BC18" s="1011">
        <f t="shared" si="2"/>
        <v>0.81300813008129413</v>
      </c>
      <c r="BD18" s="1043">
        <f t="shared" si="2"/>
        <v>2.5000000000000133</v>
      </c>
      <c r="BE18" s="1043">
        <f t="shared" si="2"/>
        <v>3.4482758620689724</v>
      </c>
      <c r="BF18" s="1043">
        <f t="shared" si="2"/>
        <v>3.5714285714285587</v>
      </c>
      <c r="BG18" s="1043">
        <f t="shared" si="2"/>
        <v>1.8181818181818299</v>
      </c>
      <c r="BH18" s="1043">
        <f t="shared" si="2"/>
        <v>1.8518518518518601</v>
      </c>
      <c r="BI18" s="1043">
        <f t="shared" si="2"/>
        <v>11.340206185567014</v>
      </c>
      <c r="BJ18" s="1043">
        <f t="shared" si="2"/>
        <v>3.1914893617021267</v>
      </c>
      <c r="BK18" s="1043">
        <f t="shared" si="2"/>
        <v>4.6677356137537762</v>
      </c>
      <c r="BL18" s="1043">
        <f t="shared" si="2"/>
        <v>9.7736273407323928</v>
      </c>
      <c r="BM18" s="1013">
        <f t="shared" si="2"/>
        <v>7.3761024779504414</v>
      </c>
      <c r="BN18" s="1014">
        <f>AVERAGE(BC18:BM18)</f>
        <v>4.5774461103016622</v>
      </c>
      <c r="BO18" s="1014">
        <f>SQRT(AVERAGE((BC18-$BN18)^2,(BD18-$BN18)^2,(BE18-$BN18)^2,(BF18-$BN18)^2,(BG18-$BN18)^2,(BH18-$BN18)^2,(BI18-$BN18)^2,(BJ18-$BN18)^2,(BK18-$BN18)^2,(BL18-$BN18)^2,(BM18-$BN18)^2))</f>
        <v>3.2795926141726843</v>
      </c>
    </row>
    <row r="19" spans="1:67">
      <c r="A19" s="20" t="s">
        <v>296</v>
      </c>
      <c r="B19" s="21" t="s">
        <v>297</v>
      </c>
      <c r="C19" s="28" t="s">
        <v>99</v>
      </c>
      <c r="D19" s="28" t="s">
        <v>219</v>
      </c>
      <c r="E19" s="101">
        <v>46</v>
      </c>
      <c r="F19" s="104">
        <v>21</v>
      </c>
      <c r="G19" s="59" t="s">
        <v>717</v>
      </c>
      <c r="H19" s="51" t="s">
        <v>717</v>
      </c>
      <c r="I19" s="353">
        <v>28.05</v>
      </c>
      <c r="J19" s="294">
        <f>(S19/I19)*100</f>
        <v>1.1408199643493762</v>
      </c>
      <c r="K19" s="448">
        <v>7.7670000000000003E-2</v>
      </c>
      <c r="L19" s="402">
        <v>0.08</v>
      </c>
      <c r="M19" s="24">
        <f>((L19/K19)-1)*100</f>
        <v>2.9998712501609459</v>
      </c>
      <c r="N19" s="352">
        <v>40606</v>
      </c>
      <c r="O19" s="26">
        <v>40610</v>
      </c>
      <c r="P19" s="27">
        <v>40641</v>
      </c>
      <c r="Q19" s="175" t="s">
        <v>12</v>
      </c>
      <c r="R19" s="180" t="s">
        <v>215</v>
      </c>
      <c r="S19" s="211">
        <f>L19*4</f>
        <v>0.32</v>
      </c>
      <c r="T19" s="221">
        <f>S19/X19*100</f>
        <v>35.555555555555557</v>
      </c>
      <c r="U19" s="332">
        <f>(I19/SQRT(22.5*X19*(I19/AA19))-1)*100</f>
        <v>84.220077725086867</v>
      </c>
      <c r="V19" s="47">
        <f>I19/X19</f>
        <v>31.166666666666668</v>
      </c>
      <c r="W19" s="333">
        <v>12</v>
      </c>
      <c r="X19" s="137">
        <v>0.9</v>
      </c>
      <c r="Y19" s="131">
        <v>3.61</v>
      </c>
      <c r="Z19" s="353">
        <v>3.15</v>
      </c>
      <c r="AA19" s="132">
        <v>2.4500000000000002</v>
      </c>
      <c r="AB19" s="131">
        <v>0.89</v>
      </c>
      <c r="AC19" s="124">
        <v>0.95</v>
      </c>
      <c r="AD19" s="335">
        <f>(AC19/AB19-1)*100</f>
        <v>6.7415730337078594</v>
      </c>
      <c r="AE19" s="335">
        <f>(I19/AB19)/Y19</f>
        <v>8.7304304522394105</v>
      </c>
      <c r="AF19" s="354">
        <v>1630</v>
      </c>
      <c r="AG19" s="353">
        <v>23.52</v>
      </c>
      <c r="AH19" s="353">
        <v>29.98</v>
      </c>
      <c r="AI19" s="355">
        <f>((I19-AG19)/AG19)*100</f>
        <v>19.260204081632658</v>
      </c>
      <c r="AJ19" s="356">
        <f>((I19-AH19)/AH19)*100</f>
        <v>-6.4376250833889248</v>
      </c>
      <c r="AK19" s="357">
        <f>AN19/AO19</f>
        <v>1</v>
      </c>
      <c r="AL19" s="339">
        <f>((AQ19/AR19)^(1/1)-1)*100</f>
        <v>3.0000000000000027</v>
      </c>
      <c r="AM19" s="438">
        <f>((AQ19/AT19)^(1/3)-1)*100</f>
        <v>3.0000000000000471</v>
      </c>
      <c r="AN19" s="438">
        <f>((AQ19/AV19)^(1/5)-1)*100</f>
        <v>3.0000000000000249</v>
      </c>
      <c r="AO19" s="335">
        <f>((AQ19/BA19)^(1/10)-1)*100</f>
        <v>3.0000000000000249</v>
      </c>
      <c r="AP19" s="358"/>
      <c r="AQ19" s="402">
        <v>0.31067961165048541</v>
      </c>
      <c r="AR19" s="427">
        <v>0.30163069092280137</v>
      </c>
      <c r="AS19" s="428">
        <v>0.29284533099301063</v>
      </c>
      <c r="AT19" s="428">
        <v>0.28431585533302001</v>
      </c>
      <c r="AU19" s="428">
        <v>0.27603481100293242</v>
      </c>
      <c r="AV19" s="428">
        <v>0.26799496213876894</v>
      </c>
      <c r="AW19" s="428">
        <v>0.2601892836298727</v>
      </c>
      <c r="AX19" s="428">
        <v>0.25261095498045905</v>
      </c>
      <c r="AY19" s="428">
        <v>0.2452533543499604</v>
      </c>
      <c r="AZ19" s="428">
        <v>0.23811005276695163</v>
      </c>
      <c r="BA19" s="428">
        <v>0.23117480851160335</v>
      </c>
      <c r="BB19" s="366">
        <v>0.22444156166175039</v>
      </c>
      <c r="BC19" s="363">
        <f t="shared" si="2"/>
        <v>3.0000000000000027</v>
      </c>
      <c r="BD19" s="364">
        <f t="shared" si="2"/>
        <v>3.0000000000001359</v>
      </c>
      <c r="BE19" s="364">
        <f t="shared" si="2"/>
        <v>3.0000000000000027</v>
      </c>
      <c r="BF19" s="364">
        <f t="shared" si="2"/>
        <v>2.9999999999998694</v>
      </c>
      <c r="BG19" s="364">
        <f t="shared" si="2"/>
        <v>3.0000000000001581</v>
      </c>
      <c r="BH19" s="364">
        <f t="shared" si="2"/>
        <v>3.0000000000000249</v>
      </c>
      <c r="BI19" s="364">
        <f t="shared" si="2"/>
        <v>2.9999999999999583</v>
      </c>
      <c r="BJ19" s="364">
        <f t="shared" si="2"/>
        <v>2.9999999999999361</v>
      </c>
      <c r="BK19" s="364">
        <f t="shared" si="2"/>
        <v>3.0000000000000915</v>
      </c>
      <c r="BL19" s="364">
        <f t="shared" si="2"/>
        <v>3.0000000000000693</v>
      </c>
      <c r="BM19" s="365">
        <f t="shared" si="2"/>
        <v>3.0000000000002025</v>
      </c>
      <c r="BN19" s="349">
        <f>AVERAGE(BC19:BM19)</f>
        <v>3.0000000000000413</v>
      </c>
      <c r="BO19" s="349">
        <f>SQRT(AVERAGE((BC19-$BN19)^2,(BD19-$BN19)^2,(BE19-$BN19)^2,(BF19-$BN19)^2,(BG19-$BN19)^2,(BH19-$BN19)^2,(BI19-$BN19)^2,(BJ19-$BN19)^2,(BK19-$BN19)^2,(BL19-$BN19)^2,(BM19-$BN19)^2))</f>
        <v>9.6597778756508794E-14</v>
      </c>
    </row>
    <row r="20" spans="1:67">
      <c r="A20" s="20" t="s">
        <v>206</v>
      </c>
      <c r="B20" s="21" t="s">
        <v>207</v>
      </c>
      <c r="C20" s="28" t="s">
        <v>99</v>
      </c>
      <c r="D20" s="201" t="s">
        <v>721</v>
      </c>
      <c r="E20" s="101">
        <v>12</v>
      </c>
      <c r="F20" s="104">
        <v>209</v>
      </c>
      <c r="G20" s="39" t="s">
        <v>660</v>
      </c>
      <c r="H20" s="40" t="s">
        <v>660</v>
      </c>
      <c r="I20" s="159">
        <v>45</v>
      </c>
      <c r="J20" s="294">
        <v>1.333333333333333</v>
      </c>
      <c r="K20" s="425">
        <v>0.13500000000000001</v>
      </c>
      <c r="L20" s="385">
        <v>0.15</v>
      </c>
      <c r="M20" s="214">
        <v>11.111111111111088</v>
      </c>
      <c r="N20" s="25">
        <v>40752</v>
      </c>
      <c r="O20" s="26">
        <v>40756</v>
      </c>
      <c r="P20" s="27">
        <v>40770</v>
      </c>
      <c r="Q20" s="27" t="s">
        <v>18</v>
      </c>
      <c r="R20" s="21"/>
      <c r="S20" s="211">
        <v>0.6</v>
      </c>
      <c r="T20" s="221">
        <v>27.027027027027021</v>
      </c>
      <c r="U20" s="332">
        <v>94.75093819524443</v>
      </c>
      <c r="V20" s="47">
        <v>20.270270270270267</v>
      </c>
      <c r="W20" s="333">
        <v>12</v>
      </c>
      <c r="X20" s="137">
        <v>2.2200000000000002</v>
      </c>
      <c r="Y20" s="131">
        <v>1.4</v>
      </c>
      <c r="Z20" s="124">
        <v>0.33</v>
      </c>
      <c r="AA20" s="132">
        <v>4.21</v>
      </c>
      <c r="AB20" s="131">
        <v>3.07</v>
      </c>
      <c r="AC20" s="353">
        <v>3.61</v>
      </c>
      <c r="AD20" s="335">
        <v>17.589576547231275</v>
      </c>
      <c r="AE20" s="335">
        <v>10.469986040018613</v>
      </c>
      <c r="AF20" s="354">
        <v>1710</v>
      </c>
      <c r="AG20" s="124">
        <v>35.39</v>
      </c>
      <c r="AH20" s="124">
        <v>47.43</v>
      </c>
      <c r="AI20" s="355">
        <v>27.154563435998874</v>
      </c>
      <c r="AJ20" s="356">
        <v>-5.1233396584440216</v>
      </c>
      <c r="AK20" s="357">
        <v>0.98807661118630496</v>
      </c>
      <c r="AL20" s="339">
        <v>26.5625</v>
      </c>
      <c r="AM20" s="438">
        <v>20.756095555469308</v>
      </c>
      <c r="AN20" s="438">
        <v>18.960072547474446</v>
      </c>
      <c r="AO20" s="335">
        <v>19.18886889217082</v>
      </c>
      <c r="AP20" s="358"/>
      <c r="AQ20" s="402">
        <v>0.40500000000000003</v>
      </c>
      <c r="AR20" s="427">
        <v>0.32</v>
      </c>
      <c r="AS20" s="428">
        <v>0.28000000000000003</v>
      </c>
      <c r="AT20" s="428">
        <v>0.23</v>
      </c>
      <c r="AU20" s="428">
        <v>0.19</v>
      </c>
      <c r="AV20" s="428">
        <v>0.17</v>
      </c>
      <c r="AW20" s="428">
        <v>0.15</v>
      </c>
      <c r="AX20" s="428">
        <v>0.12</v>
      </c>
      <c r="AY20" s="428">
        <v>0.1</v>
      </c>
      <c r="AZ20" s="428">
        <v>0.08</v>
      </c>
      <c r="BA20" s="428">
        <v>7.0000000000000007E-2</v>
      </c>
      <c r="BB20" s="362">
        <v>0.06</v>
      </c>
      <c r="BC20" s="363">
        <v>26.5625</v>
      </c>
      <c r="BD20" s="445">
        <v>14.285714285714281</v>
      </c>
      <c r="BE20" s="445">
        <v>21.73913043478262</v>
      </c>
      <c r="BF20" s="445">
        <v>21.052631578947363</v>
      </c>
      <c r="BG20" s="445">
        <v>11.76470588235294</v>
      </c>
      <c r="BH20" s="445">
        <v>13.33333333333335</v>
      </c>
      <c r="BI20" s="445">
        <v>25</v>
      </c>
      <c r="BJ20" s="445">
        <v>2</v>
      </c>
      <c r="BK20" s="445">
        <v>25</v>
      </c>
      <c r="BL20" s="445">
        <v>14.285714285714281</v>
      </c>
      <c r="BM20" s="365">
        <v>16.666666666666671</v>
      </c>
      <c r="BN20" s="349">
        <v>19.062763315228317</v>
      </c>
      <c r="BO20" s="349">
        <v>5.0110625141940774</v>
      </c>
    </row>
    <row r="21" spans="1:67">
      <c r="A21" s="88" t="s">
        <v>836</v>
      </c>
      <c r="B21" s="31" t="s">
        <v>837</v>
      </c>
      <c r="C21" s="28" t="s">
        <v>99</v>
      </c>
      <c r="D21" s="36" t="s">
        <v>210</v>
      </c>
      <c r="E21" s="102">
        <v>10</v>
      </c>
      <c r="F21" s="104">
        <v>245</v>
      </c>
      <c r="G21" s="39" t="s">
        <v>717</v>
      </c>
      <c r="H21" s="40" t="s">
        <v>717</v>
      </c>
      <c r="I21" s="173">
        <v>68.81</v>
      </c>
      <c r="J21" s="294">
        <v>1.4532771399505882</v>
      </c>
      <c r="K21" s="378">
        <v>0.23</v>
      </c>
      <c r="L21" s="367">
        <v>0.25</v>
      </c>
      <c r="M21" s="215">
        <v>8.6956521739130377</v>
      </c>
      <c r="N21" s="44">
        <v>40766</v>
      </c>
      <c r="O21" s="45">
        <v>40770</v>
      </c>
      <c r="P21" s="35">
        <v>40787</v>
      </c>
      <c r="Q21" s="27" t="s">
        <v>7</v>
      </c>
      <c r="R21" s="31"/>
      <c r="S21" s="171">
        <v>1</v>
      </c>
      <c r="T21" s="221">
        <v>6.2893081761006302</v>
      </c>
      <c r="U21" s="332">
        <v>-59.566119747702146</v>
      </c>
      <c r="V21" s="47">
        <v>4.327672955974843</v>
      </c>
      <c r="W21" s="369">
        <v>12</v>
      </c>
      <c r="X21" s="137">
        <v>15.9</v>
      </c>
      <c r="Y21" s="131">
        <v>1.1200000000000001</v>
      </c>
      <c r="Z21" s="124">
        <v>0.21</v>
      </c>
      <c r="AA21" s="132">
        <v>0.85</v>
      </c>
      <c r="AB21" s="133">
        <v>6.19</v>
      </c>
      <c r="AC21" s="125">
        <v>6.6</v>
      </c>
      <c r="AD21" s="370">
        <v>6.623586429725357</v>
      </c>
      <c r="AE21" s="335">
        <v>9.9252827140549265</v>
      </c>
      <c r="AF21" s="354">
        <v>10130</v>
      </c>
      <c r="AG21" s="124">
        <v>45.83</v>
      </c>
      <c r="AH21" s="124">
        <v>76.13</v>
      </c>
      <c r="AI21" s="355">
        <v>50.14182849661794</v>
      </c>
      <c r="AJ21" s="356">
        <v>-9.6151320110337508</v>
      </c>
      <c r="AK21" s="374" t="s">
        <v>664</v>
      </c>
      <c r="AL21" s="339">
        <v>9.9999999999999876</v>
      </c>
      <c r="AM21" s="438">
        <v>10.06424162982089</v>
      </c>
      <c r="AN21" s="438">
        <v>9.4608784223157532</v>
      </c>
      <c r="AO21" s="335" t="s">
        <v>664</v>
      </c>
      <c r="AP21" s="375"/>
      <c r="AQ21" s="367">
        <v>0.88</v>
      </c>
      <c r="AR21" s="378">
        <v>0.8</v>
      </c>
      <c r="AS21" s="378">
        <v>0.72</v>
      </c>
      <c r="AT21" s="378">
        <v>0.66</v>
      </c>
      <c r="AU21" s="378">
        <v>0.62</v>
      </c>
      <c r="AV21" s="378">
        <v>0.56000000000000005</v>
      </c>
      <c r="AW21" s="378">
        <v>0.48</v>
      </c>
      <c r="AX21" s="378">
        <v>0.42</v>
      </c>
      <c r="AY21" s="378">
        <v>0.38500000000000001</v>
      </c>
      <c r="AZ21" s="377">
        <v>0</v>
      </c>
      <c r="BA21" s="377">
        <v>0</v>
      </c>
      <c r="BB21" s="379">
        <v>0</v>
      </c>
      <c r="BC21" s="363">
        <v>9.9999999999999876</v>
      </c>
      <c r="BD21" s="445">
        <v>11.111111111111116</v>
      </c>
      <c r="BE21" s="445">
        <v>9.0909090909090828</v>
      </c>
      <c r="BF21" s="445">
        <v>6.4516129032258229</v>
      </c>
      <c r="BG21" s="445">
        <v>10.714285714285699</v>
      </c>
      <c r="BH21" s="445">
        <v>16.666666666666671</v>
      </c>
      <c r="BI21" s="445">
        <v>14.285714285714281</v>
      </c>
      <c r="BJ21" s="445">
        <v>9.0909090909090828</v>
      </c>
      <c r="BK21" s="445">
        <v>0</v>
      </c>
      <c r="BL21" s="445">
        <v>0</v>
      </c>
      <c r="BM21" s="365">
        <v>0</v>
      </c>
      <c r="BN21" s="349">
        <v>7.946473532983795</v>
      </c>
      <c r="BO21" s="349">
        <v>5.497221004194488</v>
      </c>
    </row>
    <row r="22" spans="1:67">
      <c r="A22" s="10" t="s">
        <v>201</v>
      </c>
      <c r="B22" s="11" t="s">
        <v>202</v>
      </c>
      <c r="C22" s="28" t="s">
        <v>99</v>
      </c>
      <c r="D22" s="19" t="s">
        <v>456</v>
      </c>
      <c r="E22" s="100">
        <v>15</v>
      </c>
      <c r="F22" s="104">
        <v>173</v>
      </c>
      <c r="G22" s="37" t="s">
        <v>660</v>
      </c>
      <c r="H22" s="38" t="s">
        <v>660</v>
      </c>
      <c r="I22" s="279">
        <v>40.340000000000003</v>
      </c>
      <c r="J22" s="293">
        <v>1.6856717897868121</v>
      </c>
      <c r="K22" s="418">
        <v>8.5000000000000006E-2</v>
      </c>
      <c r="L22" s="400">
        <v>0.17</v>
      </c>
      <c r="M22" s="213">
        <v>100</v>
      </c>
      <c r="N22" s="16">
        <v>40590</v>
      </c>
      <c r="O22" s="17">
        <v>40592</v>
      </c>
      <c r="P22" s="18">
        <v>40603</v>
      </c>
      <c r="Q22" s="18" t="s">
        <v>7</v>
      </c>
      <c r="R22" s="405"/>
      <c r="S22" s="211">
        <v>0.68</v>
      </c>
      <c r="T22" s="222">
        <v>35.78947368421052</v>
      </c>
      <c r="U22" s="380">
        <v>67.408733973249781</v>
      </c>
      <c r="V22" s="46">
        <v>21.231578947368423</v>
      </c>
      <c r="W22" s="333">
        <v>12</v>
      </c>
      <c r="X22" s="145">
        <v>1.9</v>
      </c>
      <c r="Y22" s="146">
        <v>1.59</v>
      </c>
      <c r="Z22" s="147">
        <v>2.2400000000000002</v>
      </c>
      <c r="AA22" s="148">
        <v>2.97</v>
      </c>
      <c r="AB22" s="131">
        <v>2.1800000000000002</v>
      </c>
      <c r="AC22" s="124">
        <v>2.41</v>
      </c>
      <c r="AD22" s="335">
        <v>10.550458715596321</v>
      </c>
      <c r="AE22" s="381">
        <v>11.638105129536667</v>
      </c>
      <c r="AF22" s="396">
        <v>5770</v>
      </c>
      <c r="AG22" s="147">
        <v>29.72</v>
      </c>
      <c r="AH22" s="147">
        <v>42.84</v>
      </c>
      <c r="AI22" s="336">
        <v>35.733512786002699</v>
      </c>
      <c r="AJ22" s="337">
        <v>-5.8356676003734824</v>
      </c>
      <c r="AK22" s="357">
        <v>1.6389232991694427</v>
      </c>
      <c r="AL22" s="382">
        <v>34.782608695652165</v>
      </c>
      <c r="AM22" s="383">
        <v>27.376744485537323</v>
      </c>
      <c r="AN22" s="383">
        <v>20.902725032898985</v>
      </c>
      <c r="AO22" s="334">
        <v>12.753937321833099</v>
      </c>
      <c r="AP22" s="358"/>
      <c r="AQ22" s="402">
        <v>0.31</v>
      </c>
      <c r="AR22" s="427">
        <v>0.23</v>
      </c>
      <c r="AS22" s="427">
        <v>0.17</v>
      </c>
      <c r="AT22" s="427">
        <v>0.15</v>
      </c>
      <c r="AU22" s="427">
        <v>0.13</v>
      </c>
      <c r="AV22" s="442">
        <v>0.12</v>
      </c>
      <c r="AW22" s="427">
        <v>0.11333500000000001</v>
      </c>
      <c r="AX22" s="427">
        <v>0.103335</v>
      </c>
      <c r="AY22" s="442">
        <v>0.1</v>
      </c>
      <c r="AZ22" s="427">
        <v>9.5000000000000001E-2</v>
      </c>
      <c r="BA22" s="427">
        <v>9.3335000000000001E-2</v>
      </c>
      <c r="BB22" s="366">
        <v>8.3335000000000006E-2</v>
      </c>
      <c r="BC22" s="346">
        <v>34.782608695652165</v>
      </c>
      <c r="BD22" s="347">
        <v>35.294117647058798</v>
      </c>
      <c r="BE22" s="347">
        <v>13.33333333333335</v>
      </c>
      <c r="BF22" s="347">
        <v>15.384615384615369</v>
      </c>
      <c r="BG22" s="347">
        <v>8.3333333333333499</v>
      </c>
      <c r="BH22" s="347">
        <v>5.8807958706489565</v>
      </c>
      <c r="BI22" s="347">
        <v>9.677263269947268</v>
      </c>
      <c r="BJ22" s="347">
        <v>3.3349999999999986</v>
      </c>
      <c r="BK22" s="347">
        <v>5.2631578947368363</v>
      </c>
      <c r="BL22" s="347">
        <v>1.7838967161300618</v>
      </c>
      <c r="BM22" s="348">
        <v>11.999760004799899</v>
      </c>
      <c r="BN22" s="350">
        <v>13.187989286386921</v>
      </c>
      <c r="BO22" s="350">
        <v>11.039154749746242</v>
      </c>
    </row>
    <row r="23" spans="1:67">
      <c r="A23" s="76" t="s">
        <v>736</v>
      </c>
      <c r="B23" s="21" t="s">
        <v>737</v>
      </c>
      <c r="C23" s="28" t="s">
        <v>99</v>
      </c>
      <c r="D23" s="28" t="s">
        <v>776</v>
      </c>
      <c r="E23" s="101">
        <v>11</v>
      </c>
      <c r="F23" s="104">
        <v>223</v>
      </c>
      <c r="G23" s="39" t="s">
        <v>717</v>
      </c>
      <c r="H23" s="40" t="s">
        <v>717</v>
      </c>
      <c r="I23" s="159">
        <v>37.54</v>
      </c>
      <c r="J23" s="294">
        <v>1.7048481619605755</v>
      </c>
      <c r="K23" s="402">
        <v>0.13500000000000001</v>
      </c>
      <c r="L23" s="402">
        <v>0.16</v>
      </c>
      <c r="M23" s="214">
        <v>18.518518518518512</v>
      </c>
      <c r="N23" s="25">
        <v>40779</v>
      </c>
      <c r="O23" s="26">
        <v>40781</v>
      </c>
      <c r="P23" s="27">
        <v>40800</v>
      </c>
      <c r="Q23" s="27" t="s">
        <v>229</v>
      </c>
      <c r="R23" s="94" t="s">
        <v>137</v>
      </c>
      <c r="S23" s="211">
        <v>0.64</v>
      </c>
      <c r="T23" s="221">
        <v>34.224598930481285</v>
      </c>
      <c r="U23" s="332">
        <v>112.26615877903031</v>
      </c>
      <c r="V23" s="47">
        <v>20.074866310160431</v>
      </c>
      <c r="W23" s="333">
        <v>12</v>
      </c>
      <c r="X23" s="137">
        <v>1.87</v>
      </c>
      <c r="Y23" s="131">
        <v>1.1200000000000001</v>
      </c>
      <c r="Z23" s="353">
        <v>1.49</v>
      </c>
      <c r="AA23" s="132">
        <v>5.05</v>
      </c>
      <c r="AB23" s="131">
        <v>2.39</v>
      </c>
      <c r="AC23" s="353">
        <v>2.72</v>
      </c>
      <c r="AD23" s="335">
        <v>13.807531380753149</v>
      </c>
      <c r="AE23" s="386">
        <v>14.02420800956366</v>
      </c>
      <c r="AF23" s="354">
        <v>2310</v>
      </c>
      <c r="AG23" s="353">
        <v>25.5</v>
      </c>
      <c r="AH23" s="353">
        <v>40.86</v>
      </c>
      <c r="AI23" s="355">
        <v>47.2156862745098</v>
      </c>
      <c r="AJ23" s="356">
        <v>-8.1253059226627506</v>
      </c>
      <c r="AK23" s="357" t="s">
        <v>664</v>
      </c>
      <c r="AL23" s="339">
        <v>8.6956521739130377</v>
      </c>
      <c r="AM23" s="438">
        <v>5.9839832948326501</v>
      </c>
      <c r="AN23" s="438">
        <v>6.790716584560208</v>
      </c>
      <c r="AO23" s="335" t="s">
        <v>664</v>
      </c>
      <c r="AP23" s="358"/>
      <c r="AQ23" s="402">
        <v>0.5</v>
      </c>
      <c r="AR23" s="427">
        <v>0.46</v>
      </c>
      <c r="AS23" s="427">
        <v>0.44</v>
      </c>
      <c r="AT23" s="427">
        <v>0.42</v>
      </c>
      <c r="AU23" s="427">
        <v>0.4</v>
      </c>
      <c r="AV23" s="427">
        <v>0.36</v>
      </c>
      <c r="AW23" s="427">
        <v>0.32</v>
      </c>
      <c r="AX23" s="427">
        <v>0.28000000000000003</v>
      </c>
      <c r="AY23" s="427">
        <v>0.24</v>
      </c>
      <c r="AZ23" s="427">
        <v>0.2</v>
      </c>
      <c r="BA23" s="442">
        <v>0</v>
      </c>
      <c r="BB23" s="362">
        <v>0</v>
      </c>
      <c r="BC23" s="363">
        <v>8.6956521739130377</v>
      </c>
      <c r="BD23" s="445">
        <v>4.5454545454545405</v>
      </c>
      <c r="BE23" s="445">
        <v>4.7619047619047672</v>
      </c>
      <c r="BF23" s="445">
        <v>4.9999999999999822</v>
      </c>
      <c r="BG23" s="445">
        <v>11.111111111111116</v>
      </c>
      <c r="BH23" s="445">
        <v>12.5</v>
      </c>
      <c r="BI23" s="445">
        <v>14.285714285714281</v>
      </c>
      <c r="BJ23" s="445">
        <v>16.666666666666671</v>
      </c>
      <c r="BK23" s="445">
        <v>2</v>
      </c>
      <c r="BL23" s="445">
        <v>0</v>
      </c>
      <c r="BM23" s="365">
        <v>0</v>
      </c>
      <c r="BN23" s="349">
        <v>8.8696821404331274</v>
      </c>
      <c r="BO23" s="349">
        <v>6.3255153385081195</v>
      </c>
    </row>
    <row r="24" spans="1:67">
      <c r="A24" s="77" t="s">
        <v>191</v>
      </c>
      <c r="B24" s="21" t="s">
        <v>188</v>
      </c>
      <c r="C24" s="28" t="s">
        <v>99</v>
      </c>
      <c r="D24" s="28" t="s">
        <v>189</v>
      </c>
      <c r="E24" s="101">
        <v>27</v>
      </c>
      <c r="F24" s="104">
        <v>92</v>
      </c>
      <c r="G24" s="39" t="s">
        <v>660</v>
      </c>
      <c r="H24" s="40" t="s">
        <v>660</v>
      </c>
      <c r="I24" s="353">
        <v>73.56</v>
      </c>
      <c r="J24" s="294">
        <f>(S24/I24)*100</f>
        <v>1.7400761283306143</v>
      </c>
      <c r="K24" s="427">
        <v>0.3</v>
      </c>
      <c r="L24" s="402">
        <v>0.32</v>
      </c>
      <c r="M24" s="24">
        <f>((L24/K24)-1)*100</f>
        <v>6.6666666666666652</v>
      </c>
      <c r="N24" s="352">
        <v>40515</v>
      </c>
      <c r="O24" s="26">
        <v>40519</v>
      </c>
      <c r="P24" s="27">
        <v>40539</v>
      </c>
      <c r="Q24" s="27" t="s">
        <v>445</v>
      </c>
      <c r="R24" s="21" t="s">
        <v>190</v>
      </c>
      <c r="S24" s="211">
        <f>L24*4</f>
        <v>1.28</v>
      </c>
      <c r="T24" s="221">
        <f>S24/X24*100</f>
        <v>32.820512820512818</v>
      </c>
      <c r="U24" s="332">
        <f>(I24/SQRT(22.5*X24*(I24/AA24))-1)*100</f>
        <v>108.98550229846128</v>
      </c>
      <c r="V24" s="47">
        <f>I24/X24</f>
        <v>18.861538461538462</v>
      </c>
      <c r="W24" s="333">
        <v>4</v>
      </c>
      <c r="X24" s="137">
        <v>3.9</v>
      </c>
      <c r="Y24" s="131">
        <v>1.54</v>
      </c>
      <c r="Z24" s="353">
        <v>4.1500000000000004</v>
      </c>
      <c r="AA24" s="132">
        <v>5.21</v>
      </c>
      <c r="AB24" s="131">
        <v>3.69</v>
      </c>
      <c r="AC24" s="124">
        <v>4.07</v>
      </c>
      <c r="AD24" s="335">
        <f>(AC24/AB24-1)*100</f>
        <v>10.298102981029821</v>
      </c>
      <c r="AE24" s="386">
        <f>(I24/AB24)/Y24</f>
        <v>12.944778798437337</v>
      </c>
      <c r="AF24" s="354">
        <v>10670</v>
      </c>
      <c r="AG24" s="353">
        <v>54.25</v>
      </c>
      <c r="AH24" s="353">
        <v>77.25</v>
      </c>
      <c r="AI24" s="355">
        <f>((I24-AG24)/AG24)*100</f>
        <v>35.594470046082954</v>
      </c>
      <c r="AJ24" s="356">
        <f>((I24-AH24)/AH24)*100</f>
        <v>-4.7766990291262106</v>
      </c>
      <c r="AK24" s="357">
        <f>AN24/AO24</f>
        <v>0.96202255211080667</v>
      </c>
      <c r="AL24" s="339">
        <f>((AQ24/AR24)^(1/1)-1)*100</f>
        <v>4.3478260869565188</v>
      </c>
      <c r="AM24" s="438">
        <f>((AQ24/AT24)^(1/3)-1)*100</f>
        <v>7.4241591334092139</v>
      </c>
      <c r="AN24" s="438">
        <f>((AQ24/AV24)^(1/5)-1)*100</f>
        <v>8.88624888199654</v>
      </c>
      <c r="AO24" s="335">
        <f>((AQ24/BA24)^(1/10)-1)*100</f>
        <v>9.2370484065045222</v>
      </c>
      <c r="AP24" s="358" t="s">
        <v>817</v>
      </c>
      <c r="AQ24" s="402">
        <v>1.2</v>
      </c>
      <c r="AR24" s="427">
        <v>1.1499999999999999</v>
      </c>
      <c r="AS24" s="428">
        <v>1.0880000000000001</v>
      </c>
      <c r="AT24" s="428">
        <v>0.96799999999999997</v>
      </c>
      <c r="AU24" s="428">
        <v>0.89600000000000013</v>
      </c>
      <c r="AV24" s="428">
        <v>0.78400000000000003</v>
      </c>
      <c r="AW24" s="428">
        <v>0.68</v>
      </c>
      <c r="AX24" s="428">
        <v>0.6</v>
      </c>
      <c r="AY24" s="428">
        <v>0.56000000000000005</v>
      </c>
      <c r="AZ24" s="428">
        <v>0.52800000000000002</v>
      </c>
      <c r="BA24" s="428">
        <v>0.496</v>
      </c>
      <c r="BB24" s="366">
        <v>0.47199999999999998</v>
      </c>
      <c r="BC24" s="363">
        <f t="shared" ref="BC24:BM27" si="3">((AQ24/AR24)-1)*100</f>
        <v>4.3478260869565188</v>
      </c>
      <c r="BD24" s="364">
        <f t="shared" si="3"/>
        <v>5.6985294117646967</v>
      </c>
      <c r="BE24" s="364">
        <f t="shared" si="3"/>
        <v>12.396694214876035</v>
      </c>
      <c r="BF24" s="364">
        <f t="shared" si="3"/>
        <v>8.0357142857142563</v>
      </c>
      <c r="BG24" s="364">
        <f t="shared" si="3"/>
        <v>14.285714285714302</v>
      </c>
      <c r="BH24" s="364">
        <f t="shared" si="3"/>
        <v>15.294117647058814</v>
      </c>
      <c r="BI24" s="364">
        <f t="shared" si="3"/>
        <v>13.333333333333353</v>
      </c>
      <c r="BJ24" s="364">
        <f t="shared" si="3"/>
        <v>7.1428571428571397</v>
      </c>
      <c r="BK24" s="364">
        <f t="shared" si="3"/>
        <v>6.0606060606060552</v>
      </c>
      <c r="BL24" s="364">
        <f t="shared" si="3"/>
        <v>6.4516129032258229</v>
      </c>
      <c r="BM24" s="365">
        <f t="shared" si="3"/>
        <v>5.0847457627118731</v>
      </c>
      <c r="BN24" s="349">
        <f>AVERAGE(BC24:BM24)</f>
        <v>8.9210682849835319</v>
      </c>
      <c r="BO24" s="349">
        <f>SQRT(AVERAGE((BC24-$BN24)^2,(BD24-$BN24)^2,(BE24-$BN24)^2,(BF24-$BN24)^2,(BG24-$BN24)^2,(BH24-$BN24)^2,(BI24-$BN24)^2,(BJ24-$BN24)^2,(BK24-$BN24)^2,(BL24-$BN24)^2,(BM24-$BN24)^2))</f>
        <v>3.8751686816275006</v>
      </c>
    </row>
    <row r="25" spans="1:67">
      <c r="A25" s="20" t="s">
        <v>530</v>
      </c>
      <c r="B25" s="21" t="s">
        <v>531</v>
      </c>
      <c r="C25" s="28" t="s">
        <v>99</v>
      </c>
      <c r="D25" s="28" t="s">
        <v>220</v>
      </c>
      <c r="E25" s="101">
        <v>45</v>
      </c>
      <c r="F25" s="104">
        <v>22</v>
      </c>
      <c r="G25" s="39" t="s">
        <v>660</v>
      </c>
      <c r="H25" s="40" t="s">
        <v>660</v>
      </c>
      <c r="I25" s="353">
        <v>28.97</v>
      </c>
      <c r="J25" s="294">
        <f>(S25/I25)*100</f>
        <v>1.7604418363824648</v>
      </c>
      <c r="K25" s="427">
        <v>0.105</v>
      </c>
      <c r="L25" s="402">
        <v>0.1275</v>
      </c>
      <c r="M25" s="24">
        <f>((L25/K25)-1)*100</f>
        <v>21.428571428571441</v>
      </c>
      <c r="N25" s="352">
        <v>40563</v>
      </c>
      <c r="O25" s="26">
        <v>40566</v>
      </c>
      <c r="P25" s="27">
        <v>40589</v>
      </c>
      <c r="Q25" s="27" t="s">
        <v>18</v>
      </c>
      <c r="R25" s="178"/>
      <c r="S25" s="211">
        <f>L25*4</f>
        <v>0.51</v>
      </c>
      <c r="T25" s="221">
        <f>S25/X25*100</f>
        <v>29.824561403508774</v>
      </c>
      <c r="U25" s="332">
        <f>(I25/SQRT(22.5*X25*(I25/AA25))-1)*100</f>
        <v>49.290024351997964</v>
      </c>
      <c r="V25" s="47">
        <f>I25/X25</f>
        <v>16.941520467836256</v>
      </c>
      <c r="W25" s="333">
        <v>10</v>
      </c>
      <c r="X25" s="137">
        <v>1.71</v>
      </c>
      <c r="Y25" s="131">
        <v>1.8</v>
      </c>
      <c r="Z25" s="124">
        <v>1.02</v>
      </c>
      <c r="AA25" s="132">
        <v>2.96</v>
      </c>
      <c r="AB25" s="131">
        <v>1.71</v>
      </c>
      <c r="AC25" s="124">
        <v>1.78</v>
      </c>
      <c r="AD25" s="335">
        <f>(AC25/AB25-1)*100</f>
        <v>4.0935672514619936</v>
      </c>
      <c r="AE25" s="386">
        <f>(I25/AB25)/Y25</f>
        <v>9.4119558154645855</v>
      </c>
      <c r="AF25" s="354">
        <v>7740</v>
      </c>
      <c r="AG25" s="124">
        <v>21.11</v>
      </c>
      <c r="AH25" s="124">
        <v>30.5</v>
      </c>
      <c r="AI25" s="355">
        <f>((I25-AG25)/AG25)*100</f>
        <v>37.233538607295117</v>
      </c>
      <c r="AJ25" s="356">
        <f>((I25-AH25)/AH25)*100</f>
        <v>-5.0163934426229542</v>
      </c>
      <c r="AK25" s="357">
        <f>AN25/AO25</f>
        <v>1.1002438718657568</v>
      </c>
      <c r="AL25" s="339">
        <f>((AQ25/AR25)^(1/1)-1)*100</f>
        <v>10.526315789473673</v>
      </c>
      <c r="AM25" s="437">
        <f>((AQ25/AT25)^(1/3)-1)*100</f>
        <v>11.868894208139679</v>
      </c>
      <c r="AN25" s="437">
        <f>((AQ25/AV25)^(1/5)-1)*100</f>
        <v>10.066508085209659</v>
      </c>
      <c r="AO25" s="335">
        <f>((AQ25/BA25)^(1/10)-1)*100</f>
        <v>9.1493425617896982</v>
      </c>
      <c r="AP25" s="358"/>
      <c r="AQ25" s="402">
        <v>0.42</v>
      </c>
      <c r="AR25" s="427">
        <v>0.38</v>
      </c>
      <c r="AS25" s="427">
        <v>0.37</v>
      </c>
      <c r="AT25" s="427">
        <v>0.3</v>
      </c>
      <c r="AU25" s="427">
        <v>0.28000000000000003</v>
      </c>
      <c r="AV25" s="427">
        <v>0.26</v>
      </c>
      <c r="AW25" s="427">
        <v>0.22500000000000001</v>
      </c>
      <c r="AX25" s="427">
        <v>0.21</v>
      </c>
      <c r="AY25" s="427">
        <v>0.19500000000000001</v>
      </c>
      <c r="AZ25" s="427">
        <v>0.185</v>
      </c>
      <c r="BA25" s="427">
        <v>0.17499999999999999</v>
      </c>
      <c r="BB25" s="366">
        <v>0.16500000000000001</v>
      </c>
      <c r="BC25" s="363">
        <f t="shared" si="3"/>
        <v>10.526315789473673</v>
      </c>
      <c r="BD25" s="364">
        <f t="shared" si="3"/>
        <v>2.7027027027026973</v>
      </c>
      <c r="BE25" s="364">
        <f t="shared" si="3"/>
        <v>23.333333333333339</v>
      </c>
      <c r="BF25" s="364">
        <f t="shared" si="3"/>
        <v>7.1428571428571397</v>
      </c>
      <c r="BG25" s="364">
        <f t="shared" si="3"/>
        <v>7.6923076923077094</v>
      </c>
      <c r="BH25" s="364">
        <f t="shared" si="3"/>
        <v>15.555555555555568</v>
      </c>
      <c r="BI25" s="364">
        <f t="shared" si="3"/>
        <v>7.1428571428571397</v>
      </c>
      <c r="BJ25" s="364">
        <f t="shared" si="3"/>
        <v>7.6923076923076872</v>
      </c>
      <c r="BK25" s="364">
        <f t="shared" si="3"/>
        <v>5.4054054054054168</v>
      </c>
      <c r="BL25" s="364">
        <f t="shared" si="3"/>
        <v>5.7142857142857162</v>
      </c>
      <c r="BM25" s="365">
        <f t="shared" si="3"/>
        <v>6.0606060606060552</v>
      </c>
      <c r="BN25" s="349">
        <f>AVERAGE(BC25:BM25)</f>
        <v>8.9971394756083782</v>
      </c>
      <c r="BO25" s="349">
        <f>SQRT(AVERAGE((BC25-$BN25)^2,(BD25-$BN25)^2,(BE25-$BN25)^2,(BF25-$BN25)^2,(BG25-$BN25)^2,(BH25-$BN25)^2,(BI25-$BN25)^2,(BJ25-$BN25)^2,(BK25-$BN25)^2,(BL25-$BN25)^2,(BM25-$BN25)^2))</f>
        <v>5.5027298939395601</v>
      </c>
    </row>
    <row r="26" spans="1:67">
      <c r="A26" s="29" t="s">
        <v>791</v>
      </c>
      <c r="B26" s="31" t="s">
        <v>792</v>
      </c>
      <c r="C26" s="28" t="s">
        <v>99</v>
      </c>
      <c r="D26" s="36" t="s">
        <v>222</v>
      </c>
      <c r="E26" s="102">
        <v>48</v>
      </c>
      <c r="F26" s="104">
        <v>15</v>
      </c>
      <c r="G26" s="41" t="s">
        <v>660</v>
      </c>
      <c r="H26" s="43" t="s">
        <v>660</v>
      </c>
      <c r="I26" s="125">
        <v>60.13</v>
      </c>
      <c r="J26" s="215">
        <f>(S26/I26)*100</f>
        <v>2.195243638782638</v>
      </c>
      <c r="K26" s="378">
        <v>0.3</v>
      </c>
      <c r="L26" s="367">
        <v>0.33</v>
      </c>
      <c r="M26" s="34">
        <f>((L26/K26)-1)*100</f>
        <v>10.000000000000009</v>
      </c>
      <c r="N26" s="44">
        <v>40520</v>
      </c>
      <c r="O26" s="45">
        <v>40522</v>
      </c>
      <c r="P26" s="35">
        <v>40543</v>
      </c>
      <c r="Q26" s="35" t="s">
        <v>10</v>
      </c>
      <c r="R26" s="31"/>
      <c r="S26" s="171">
        <f>L26*4</f>
        <v>1.32</v>
      </c>
      <c r="T26" s="287">
        <f>S26/X26*100</f>
        <v>36.97478991596639</v>
      </c>
      <c r="U26" s="388">
        <f>(I26/SQRT(22.5*X26*(I26/AA26))-1)*100</f>
        <v>57.648294470493198</v>
      </c>
      <c r="V26" s="48">
        <f>I26/X26</f>
        <v>16.843137254901961</v>
      </c>
      <c r="W26" s="369">
        <v>6</v>
      </c>
      <c r="X26" s="138">
        <v>3.57</v>
      </c>
      <c r="Y26" s="133">
        <v>1.68</v>
      </c>
      <c r="Z26" s="125">
        <v>1.53</v>
      </c>
      <c r="AA26" s="134">
        <v>3.32</v>
      </c>
      <c r="AB26" s="133">
        <v>3.59</v>
      </c>
      <c r="AC26" s="125">
        <v>3.96</v>
      </c>
      <c r="AD26" s="370">
        <f>(AC26/AB26-1)*100</f>
        <v>10.30640668523677</v>
      </c>
      <c r="AE26" s="389">
        <f>(I26/AB26)/Y26</f>
        <v>9.9698235840297134</v>
      </c>
      <c r="AF26" s="371">
        <v>1650</v>
      </c>
      <c r="AG26" s="125">
        <v>43.28</v>
      </c>
      <c r="AH26" s="125">
        <v>64.72</v>
      </c>
      <c r="AI26" s="372">
        <f>((I26-AG26)/AG26)*100</f>
        <v>38.932532347504619</v>
      </c>
      <c r="AJ26" s="373">
        <f>((I26-AH26)/AH26)*100</f>
        <v>-7.0920889987638995</v>
      </c>
      <c r="AK26" s="357">
        <f>AN26/AO26</f>
        <v>0.61040444900119784</v>
      </c>
      <c r="AL26" s="390">
        <f>((AQ26/AR26)^(1/1)-1)*100</f>
        <v>6.4935064935064846</v>
      </c>
      <c r="AM26" s="391">
        <f>((AQ26/AT26)^(1/3)-1)*100</f>
        <v>4.1101018073990359</v>
      </c>
      <c r="AN26" s="391">
        <f>((AQ26/AV26)^(1/5)-1)*100</f>
        <v>4.0199755916470847</v>
      </c>
      <c r="AO26" s="370">
        <f>((AQ26/BA26)^(1/10)-1)*100</f>
        <v>6.5857573584611862</v>
      </c>
      <c r="AP26" s="358"/>
      <c r="AQ26" s="402">
        <v>1.23</v>
      </c>
      <c r="AR26" s="427">
        <v>1.155</v>
      </c>
      <c r="AS26" s="428">
        <v>1.125</v>
      </c>
      <c r="AT26" s="428">
        <v>1.0900000000000001</v>
      </c>
      <c r="AU26" s="428">
        <v>1.05</v>
      </c>
      <c r="AV26" s="428">
        <v>1.01</v>
      </c>
      <c r="AW26" s="428">
        <v>0.94</v>
      </c>
      <c r="AX26" s="428">
        <v>0.83</v>
      </c>
      <c r="AY26" s="428">
        <v>0.76</v>
      </c>
      <c r="AZ26" s="428">
        <v>0.69</v>
      </c>
      <c r="BA26" s="428">
        <v>0.65</v>
      </c>
      <c r="BB26" s="366">
        <v>0.61</v>
      </c>
      <c r="BC26" s="392">
        <f t="shared" si="3"/>
        <v>6.4935064935064846</v>
      </c>
      <c r="BD26" s="393">
        <f t="shared" si="3"/>
        <v>2.6666666666666616</v>
      </c>
      <c r="BE26" s="393">
        <f t="shared" si="3"/>
        <v>3.2110091743119185</v>
      </c>
      <c r="BF26" s="393">
        <f t="shared" si="3"/>
        <v>3.8095238095238182</v>
      </c>
      <c r="BG26" s="393">
        <f t="shared" si="3"/>
        <v>3.9603960396039639</v>
      </c>
      <c r="BH26" s="393">
        <f t="shared" si="3"/>
        <v>7.4468085106383031</v>
      </c>
      <c r="BI26" s="393">
        <f t="shared" si="3"/>
        <v>13.25301204819278</v>
      </c>
      <c r="BJ26" s="393">
        <f t="shared" si="3"/>
        <v>9.210526315789469</v>
      </c>
      <c r="BK26" s="393">
        <f t="shared" si="3"/>
        <v>10.144927536231885</v>
      </c>
      <c r="BL26" s="393">
        <f t="shared" si="3"/>
        <v>6.153846153846132</v>
      </c>
      <c r="BM26" s="394">
        <f t="shared" si="3"/>
        <v>6.5573770491803351</v>
      </c>
      <c r="BN26" s="395">
        <f>AVERAGE(BC26:BM26)</f>
        <v>6.6279636179537951</v>
      </c>
      <c r="BO26" s="395">
        <f>SQRT(AVERAGE((BC26-$BN26)^2,(BD26-$BN26)^2,(BE26-$BN26)^2,(BF26-$BN26)^2,(BG26-$BN26)^2,(BH26-$BN26)^2,(BI26-$BN26)^2,(BJ26-$BN26)^2,(BK26-$BN26)^2,(BL26-$BN26)^2,(BM26-$BN26)^2))</f>
        <v>3.1082771967294942</v>
      </c>
    </row>
    <row r="27" spans="1:67">
      <c r="A27" s="10" t="s">
        <v>470</v>
      </c>
      <c r="B27" s="11" t="s">
        <v>471</v>
      </c>
      <c r="C27" s="28" t="s">
        <v>99</v>
      </c>
      <c r="D27" s="19" t="s">
        <v>220</v>
      </c>
      <c r="E27" s="100">
        <v>25</v>
      </c>
      <c r="F27" s="104">
        <v>97</v>
      </c>
      <c r="G27" s="37" t="s">
        <v>660</v>
      </c>
      <c r="H27" s="38" t="s">
        <v>660</v>
      </c>
      <c r="I27" s="147">
        <v>48.65</v>
      </c>
      <c r="J27" s="214">
        <f>(S27/I27)*100</f>
        <v>2.3021582733812953</v>
      </c>
      <c r="K27" s="755">
        <v>0.26</v>
      </c>
      <c r="L27" s="95">
        <v>0.28000000000000003</v>
      </c>
      <c r="M27" s="756">
        <f>((L27/K27)-1)*100</f>
        <v>7.6923076923077094</v>
      </c>
      <c r="N27" s="275">
        <v>40541</v>
      </c>
      <c r="O27" s="220">
        <v>40543</v>
      </c>
      <c r="P27" s="752">
        <v>40557</v>
      </c>
      <c r="Q27" s="752" t="s">
        <v>447</v>
      </c>
      <c r="R27" s="11" t="s">
        <v>359</v>
      </c>
      <c r="S27" s="211">
        <f>L27*4</f>
        <v>1.1200000000000001</v>
      </c>
      <c r="T27" s="221">
        <f>S27/X27*100</f>
        <v>39.024390243902438</v>
      </c>
      <c r="U27" s="332">
        <f>(I27/SQRT(22.5*X27*(I27/AA27))-1)*100</f>
        <v>73.161265438430178</v>
      </c>
      <c r="V27" s="47">
        <f>I27/X27</f>
        <v>16.95121951219512</v>
      </c>
      <c r="W27" s="333">
        <v>11</v>
      </c>
      <c r="X27" s="763">
        <v>2.87</v>
      </c>
      <c r="Y27" s="153">
        <v>1.96</v>
      </c>
      <c r="Z27" s="152">
        <v>1.89</v>
      </c>
      <c r="AA27" s="764">
        <v>3.98</v>
      </c>
      <c r="AB27" s="153">
        <v>2.78</v>
      </c>
      <c r="AC27" s="152">
        <v>3.12</v>
      </c>
      <c r="AD27" s="335">
        <f>(AC27/AB27-1)*100</f>
        <v>12.230215827338142</v>
      </c>
      <c r="AE27" s="335">
        <f>(I27/AB27)/Y27</f>
        <v>8.9285714285714288</v>
      </c>
      <c r="AF27" s="272">
        <v>6440</v>
      </c>
      <c r="AG27" s="152">
        <v>38.54</v>
      </c>
      <c r="AH27" s="152">
        <v>51.26</v>
      </c>
      <c r="AI27" s="355">
        <f>((I27-AG27)/AG27)*100</f>
        <v>26.232485729112611</v>
      </c>
      <c r="AJ27" s="356">
        <f>((I27-AH27)/AH27)*100</f>
        <v>-5.0916894264533736</v>
      </c>
      <c r="AK27" s="338">
        <f>AN27/AO27</f>
        <v>0.96270009051953254</v>
      </c>
      <c r="AL27" s="339">
        <f>((AQ27/AR27)^(1/1)-1)*100</f>
        <v>8.3333333333333481</v>
      </c>
      <c r="AM27" s="437">
        <f>((AQ27/AT27)^(1/3)-1)*100</f>
        <v>9.1392883061105934</v>
      </c>
      <c r="AN27" s="437">
        <f>((AQ27/AV27)^(1/5)-1)*100</f>
        <v>10.197228772148016</v>
      </c>
      <c r="AO27" s="335">
        <f>((AQ27/BA27)^(1/10)-1)*100</f>
        <v>10.592321401616323</v>
      </c>
      <c r="AP27" s="341"/>
      <c r="AQ27" s="409">
        <v>1.04</v>
      </c>
      <c r="AR27" s="343">
        <v>0.96</v>
      </c>
      <c r="AS27" s="343">
        <v>0.88</v>
      </c>
      <c r="AT27" s="343">
        <v>0.8</v>
      </c>
      <c r="AU27" s="343">
        <v>0.72</v>
      </c>
      <c r="AV27" s="343">
        <v>0.64</v>
      </c>
      <c r="AW27" s="343">
        <v>0.56000000000000005</v>
      </c>
      <c r="AX27" s="343">
        <v>0.46</v>
      </c>
      <c r="AY27" s="343">
        <v>0.42</v>
      </c>
      <c r="AZ27" s="343">
        <v>0.4</v>
      </c>
      <c r="BA27" s="343">
        <v>0.38</v>
      </c>
      <c r="BB27" s="397">
        <v>0.34</v>
      </c>
      <c r="BC27" s="363">
        <f t="shared" si="3"/>
        <v>8.3333333333333481</v>
      </c>
      <c r="BD27" s="364">
        <f t="shared" si="3"/>
        <v>9.0909090909090828</v>
      </c>
      <c r="BE27" s="364">
        <f t="shared" si="3"/>
        <v>9.9999999999999858</v>
      </c>
      <c r="BF27" s="364">
        <f t="shared" si="3"/>
        <v>11.111111111111116</v>
      </c>
      <c r="BG27" s="364">
        <f t="shared" si="3"/>
        <v>12.5</v>
      </c>
      <c r="BH27" s="364">
        <f t="shared" si="3"/>
        <v>14.285714285714279</v>
      </c>
      <c r="BI27" s="364">
        <f t="shared" si="3"/>
        <v>21.739130434782616</v>
      </c>
      <c r="BJ27" s="364">
        <f t="shared" si="3"/>
        <v>9.5238095238095344</v>
      </c>
      <c r="BK27" s="364">
        <f t="shared" si="3"/>
        <v>4.9999999999999822</v>
      </c>
      <c r="BL27" s="364">
        <f t="shared" si="3"/>
        <v>5.2631578947368363</v>
      </c>
      <c r="BM27" s="365">
        <f t="shared" si="3"/>
        <v>11.764705882352944</v>
      </c>
      <c r="BN27" s="349">
        <f>AVERAGE(BC27:BM27)</f>
        <v>10.782897414249975</v>
      </c>
      <c r="BO27" s="349">
        <f>SQRT(AVERAGE((BC27-$BN27)^2,(BD27-$BN27)^2,(BE27-$BN27)^2,(BF27-$BN27)^2,(BG27-$BN27)^2,(BH27-$BN27)^2,(BI27-$BN27)^2,(BJ27-$BN27)^2,(BK27-$BN27)^2,(BL27-$BN27)^2,(BM27-$BN27)^2))</f>
        <v>4.3828148659488697</v>
      </c>
    </row>
    <row r="28" spans="1:67">
      <c r="A28" s="20" t="s">
        <v>308</v>
      </c>
      <c r="B28" s="21" t="s">
        <v>309</v>
      </c>
      <c r="C28" s="28" t="s">
        <v>99</v>
      </c>
      <c r="D28" s="28" t="s">
        <v>220</v>
      </c>
      <c r="E28" s="101">
        <v>12</v>
      </c>
      <c r="F28" s="104">
        <v>210</v>
      </c>
      <c r="G28" s="39" t="s">
        <v>660</v>
      </c>
      <c r="H28" s="40" t="s">
        <v>796</v>
      </c>
      <c r="I28" s="159">
        <v>77.92</v>
      </c>
      <c r="J28" s="214">
        <v>2.4640657084188908</v>
      </c>
      <c r="K28" s="425">
        <v>0.44</v>
      </c>
      <c r="L28" s="385">
        <v>0.48</v>
      </c>
      <c r="M28" s="214">
        <v>9.0909090909090828</v>
      </c>
      <c r="N28" s="25">
        <v>40765</v>
      </c>
      <c r="O28" s="26">
        <v>40767</v>
      </c>
      <c r="P28" s="27">
        <v>40787</v>
      </c>
      <c r="Q28" s="27" t="s">
        <v>7</v>
      </c>
      <c r="R28" s="94" t="s">
        <v>137</v>
      </c>
      <c r="S28" s="211">
        <v>1.92</v>
      </c>
      <c r="T28" s="221">
        <v>47.407407407407391</v>
      </c>
      <c r="U28" s="332">
        <v>20.212340708891286</v>
      </c>
      <c r="V28" s="47">
        <v>19.239506172839508</v>
      </c>
      <c r="W28" s="333">
        <v>4</v>
      </c>
      <c r="X28" s="137">
        <v>4.05</v>
      </c>
      <c r="Y28" s="131">
        <v>2.16</v>
      </c>
      <c r="Z28" s="124">
        <v>1.86</v>
      </c>
      <c r="AA28" s="132">
        <v>1.69</v>
      </c>
      <c r="AB28" s="131">
        <v>5.14</v>
      </c>
      <c r="AC28" s="353">
        <v>5.58</v>
      </c>
      <c r="AD28" s="335">
        <v>8.5603112840467066</v>
      </c>
      <c r="AE28" s="335">
        <v>7.0183023490416492</v>
      </c>
      <c r="AF28" s="354">
        <v>8910</v>
      </c>
      <c r="AG28" s="124">
        <v>57.2</v>
      </c>
      <c r="AH28" s="124">
        <v>80.25</v>
      </c>
      <c r="AI28" s="355">
        <v>36.223776223776227</v>
      </c>
      <c r="AJ28" s="356">
        <v>-2.9034267912772567</v>
      </c>
      <c r="AK28" s="357">
        <v>0.30972448661006902</v>
      </c>
      <c r="AL28" s="339">
        <v>13.138686131386841</v>
      </c>
      <c r="AM28" s="438">
        <v>9.5174265832049603</v>
      </c>
      <c r="AN28" s="438">
        <v>7.8959557987910536</v>
      </c>
      <c r="AO28" s="335">
        <v>25.493482563203866</v>
      </c>
      <c r="AP28" s="358"/>
      <c r="AQ28" s="402">
        <v>1.55</v>
      </c>
      <c r="AR28" s="427">
        <v>1.37</v>
      </c>
      <c r="AS28" s="427">
        <v>1.26</v>
      </c>
      <c r="AT28" s="427">
        <v>1.18</v>
      </c>
      <c r="AU28" s="427">
        <v>1.1100000000000001</v>
      </c>
      <c r="AV28" s="427">
        <v>1.06</v>
      </c>
      <c r="AW28" s="427">
        <v>0.98</v>
      </c>
      <c r="AX28" s="427">
        <v>0.89</v>
      </c>
      <c r="AY28" s="427">
        <v>0.72</v>
      </c>
      <c r="AZ28" s="442">
        <v>0.64</v>
      </c>
      <c r="BA28" s="427">
        <v>0.16</v>
      </c>
      <c r="BB28" s="362">
        <v>0</v>
      </c>
      <c r="BC28" s="363">
        <v>13.138686131386841</v>
      </c>
      <c r="BD28" s="445">
        <v>8.7301587301587418</v>
      </c>
      <c r="BE28" s="445">
        <v>6.7796610169491576</v>
      </c>
      <c r="BF28" s="445">
        <v>6.3063063063062854</v>
      </c>
      <c r="BG28" s="445">
        <v>4.7169811320754809</v>
      </c>
      <c r="BH28" s="445">
        <v>8.163265306122458</v>
      </c>
      <c r="BI28" s="445">
        <v>10.1123595505618</v>
      </c>
      <c r="BJ28" s="445">
        <v>23.611111111111114</v>
      </c>
      <c r="BK28" s="445">
        <v>12.5</v>
      </c>
      <c r="BL28" s="445">
        <v>300</v>
      </c>
      <c r="BM28" s="365">
        <v>0</v>
      </c>
      <c r="BN28" s="349">
        <v>35.823502662242888</v>
      </c>
      <c r="BO28" s="349">
        <v>83.73274610307223</v>
      </c>
    </row>
    <row r="29" spans="1:67" s="658" customFormat="1">
      <c r="A29" s="1099" t="s">
        <v>366</v>
      </c>
      <c r="B29" s="644" t="s">
        <v>367</v>
      </c>
      <c r="C29" s="726" t="s">
        <v>99</v>
      </c>
      <c r="D29" s="726" t="s">
        <v>220</v>
      </c>
      <c r="E29" s="645">
        <v>10</v>
      </c>
      <c r="F29" s="646">
        <v>240</v>
      </c>
      <c r="G29" s="647" t="s">
        <v>660</v>
      </c>
      <c r="H29" s="648" t="s">
        <v>660</v>
      </c>
      <c r="I29" s="1100">
        <v>21.92</v>
      </c>
      <c r="J29" s="654">
        <v>2.7372262773722627</v>
      </c>
      <c r="K29" s="700">
        <v>0.133333333333333</v>
      </c>
      <c r="L29" s="702">
        <v>0.15</v>
      </c>
      <c r="M29" s="654">
        <v>12.5</v>
      </c>
      <c r="N29" s="704">
        <v>40702</v>
      </c>
      <c r="O29" s="651">
        <v>40704</v>
      </c>
      <c r="P29" s="727">
        <v>40718</v>
      </c>
      <c r="Q29" s="727" t="s">
        <v>109</v>
      </c>
      <c r="R29" s="1101"/>
      <c r="S29" s="653">
        <v>0.6</v>
      </c>
      <c r="T29" s="728">
        <v>60</v>
      </c>
      <c r="U29" s="659">
        <v>90.881929765787746</v>
      </c>
      <c r="V29" s="724">
        <v>21.92</v>
      </c>
      <c r="W29" s="675">
        <v>12</v>
      </c>
      <c r="X29" s="725">
        <v>1</v>
      </c>
      <c r="Y29" s="656">
        <v>2.68</v>
      </c>
      <c r="Z29" s="655">
        <v>1.1599999999999999</v>
      </c>
      <c r="AA29" s="649">
        <v>3.74</v>
      </c>
      <c r="AB29" s="656">
        <v>1.1299999999999999</v>
      </c>
      <c r="AC29" s="657">
        <v>1.32</v>
      </c>
      <c r="AD29" s="660">
        <v>16.814159292035423</v>
      </c>
      <c r="AE29" s="660">
        <v>7.2381455554087966</v>
      </c>
      <c r="AF29" s="680">
        <v>2970</v>
      </c>
      <c r="AG29" s="655">
        <v>15.31</v>
      </c>
      <c r="AH29" s="655">
        <v>23.13</v>
      </c>
      <c r="AI29" s="681">
        <v>43.174395819725675</v>
      </c>
      <c r="AJ29" s="682">
        <v>-5.231301340250746</v>
      </c>
      <c r="AK29" s="683">
        <v>1.1231929094886022</v>
      </c>
      <c r="AL29" s="661">
        <v>14.814814814814811</v>
      </c>
      <c r="AM29" s="695">
        <v>22.981550551511098</v>
      </c>
      <c r="AN29" s="695">
        <v>24.842300985864725</v>
      </c>
      <c r="AO29" s="660">
        <v>22.117572837221356</v>
      </c>
      <c r="AP29" s="684"/>
      <c r="AQ29" s="702">
        <v>0.51666666666666705</v>
      </c>
      <c r="AR29" s="700">
        <v>0.45</v>
      </c>
      <c r="AS29" s="686">
        <v>0.38333333333333303</v>
      </c>
      <c r="AT29" s="686">
        <v>0.27777333333333298</v>
      </c>
      <c r="AU29" s="686">
        <v>0.211106666666667</v>
      </c>
      <c r="AV29" s="686">
        <v>0.17037333333333299</v>
      </c>
      <c r="AW29" s="686">
        <v>0.14073333333333299</v>
      </c>
      <c r="AX29" s="686">
        <v>8.8893333333333296E-2</v>
      </c>
      <c r="AY29" s="686">
        <v>9.8733333333333295E-3</v>
      </c>
      <c r="AZ29" s="701">
        <v>0</v>
      </c>
      <c r="BA29" s="701">
        <v>7.0053333333333301E-2</v>
      </c>
      <c r="BB29" s="679">
        <v>6.7953333333333296E-2</v>
      </c>
      <c r="BC29" s="663">
        <v>14.814814814814811</v>
      </c>
      <c r="BD29" s="664">
        <v>17.3913043478261</v>
      </c>
      <c r="BE29" s="664">
        <v>38.002208035328543</v>
      </c>
      <c r="BF29" s="664">
        <v>31.579612202362174</v>
      </c>
      <c r="BG29" s="664">
        <v>23.908279856002519</v>
      </c>
      <c r="BH29" s="664">
        <v>21.061108479393621</v>
      </c>
      <c r="BI29" s="664">
        <v>58.317084145792712</v>
      </c>
      <c r="BJ29" s="664">
        <v>800.33760972316009</v>
      </c>
      <c r="BK29" s="664">
        <v>0</v>
      </c>
      <c r="BL29" s="664">
        <v>0</v>
      </c>
      <c r="BM29" s="665">
        <v>3.0903561267536568</v>
      </c>
      <c r="BN29" s="666">
        <v>91.682034339221289</v>
      </c>
      <c r="BO29" s="666">
        <v>224.71552209579855</v>
      </c>
    </row>
    <row r="30" spans="1:67" s="765" customFormat="1">
      <c r="A30" s="718" t="s">
        <v>405</v>
      </c>
      <c r="B30" s="831" t="s">
        <v>406</v>
      </c>
      <c r="C30" s="800" t="s">
        <v>86</v>
      </c>
      <c r="D30" s="800" t="s">
        <v>677</v>
      </c>
      <c r="E30" s="832">
        <v>34</v>
      </c>
      <c r="F30" s="768">
        <v>74</v>
      </c>
      <c r="G30" s="833" t="s">
        <v>660</v>
      </c>
      <c r="H30" s="834" t="s">
        <v>796</v>
      </c>
      <c r="I30" s="835">
        <v>71.59</v>
      </c>
      <c r="J30" s="860">
        <f>(S30/I30)*100</f>
        <v>3.3524235228383854</v>
      </c>
      <c r="K30" s="793">
        <v>0.55000000000000004</v>
      </c>
      <c r="L30" s="915">
        <v>0.6</v>
      </c>
      <c r="M30" s="837">
        <f>((L30/K30)-1)*100</f>
        <v>9.0909090909090828</v>
      </c>
      <c r="N30" s="838">
        <v>40749</v>
      </c>
      <c r="O30" s="839">
        <v>40751</v>
      </c>
      <c r="P30" s="840">
        <v>40767</v>
      </c>
      <c r="Q30" s="911" t="s">
        <v>17</v>
      </c>
      <c r="R30" s="841" t="s">
        <v>501</v>
      </c>
      <c r="S30" s="778">
        <f>L30*4</f>
        <v>2.4</v>
      </c>
      <c r="T30" s="842">
        <f>S30/X30*100</f>
        <v>60.301507537688437</v>
      </c>
      <c r="U30" s="1076" t="s">
        <v>664</v>
      </c>
      <c r="V30" s="844">
        <f>I30/X30</f>
        <v>17.98743718592965</v>
      </c>
      <c r="W30" s="782">
        <v>6</v>
      </c>
      <c r="X30" s="845">
        <v>3.98</v>
      </c>
      <c r="Y30" s="846">
        <v>2.0099999999999998</v>
      </c>
      <c r="Z30" s="869">
        <v>1.77</v>
      </c>
      <c r="AA30" s="847" t="s">
        <v>762</v>
      </c>
      <c r="AB30" s="846">
        <v>3.88</v>
      </c>
      <c r="AC30" s="869">
        <v>4.0599999999999996</v>
      </c>
      <c r="AD30" s="1078">
        <f>(AC30/AB30-1)*100</f>
        <v>4.6391752577319423</v>
      </c>
      <c r="AE30" s="1078">
        <f>(I30/AB30)/Y30</f>
        <v>9.1796173770323648</v>
      </c>
      <c r="AF30" s="849">
        <v>9550</v>
      </c>
      <c r="AG30" s="869">
        <v>60.56</v>
      </c>
      <c r="AH30" s="869">
        <v>75.44</v>
      </c>
      <c r="AI30" s="1079">
        <f>((I30-AG30)/AG30)*100</f>
        <v>18.21334214002642</v>
      </c>
      <c r="AJ30" s="1080">
        <f>((I30-AH30)/AH30)*100</f>
        <v>-5.1033934252385924</v>
      </c>
      <c r="AK30" s="913">
        <f>AN30/AO30</f>
        <v>1.3586543016433703</v>
      </c>
      <c r="AL30" s="1082">
        <f>((AQ30/AR30)^(1/1)-1)*100</f>
        <v>9.375</v>
      </c>
      <c r="AM30" s="1083">
        <f>((AQ30/AT30)^(1/3)-1)*100</f>
        <v>11.376073306093648</v>
      </c>
      <c r="AN30" s="1083">
        <f>((AQ30/AV30)^(1/5)-1)*100</f>
        <v>13.396657763302722</v>
      </c>
      <c r="AO30" s="1078">
        <f>((AQ30/BA30)^(1/10)-1)*100</f>
        <v>9.8602402002471834</v>
      </c>
      <c r="AP30" s="914"/>
      <c r="AQ30" s="915">
        <v>2.1</v>
      </c>
      <c r="AR30" s="793">
        <v>1.92</v>
      </c>
      <c r="AS30" s="793">
        <v>1.72</v>
      </c>
      <c r="AT30" s="793">
        <v>1.52</v>
      </c>
      <c r="AU30" s="793">
        <v>1.1599999999999999</v>
      </c>
      <c r="AV30" s="793">
        <v>1.1200000000000001</v>
      </c>
      <c r="AW30" s="794">
        <v>1.08</v>
      </c>
      <c r="AX30" s="793">
        <v>0.98</v>
      </c>
      <c r="AY30" s="793">
        <v>0.85</v>
      </c>
      <c r="AZ30" s="794">
        <v>0.84</v>
      </c>
      <c r="BA30" s="793">
        <v>0.82</v>
      </c>
      <c r="BB30" s="917">
        <v>0.76</v>
      </c>
      <c r="BC30" s="1089">
        <f t="shared" ref="BC30:BM30" si="4">((AQ30/AR30)-1)*100</f>
        <v>9.375</v>
      </c>
      <c r="BD30" s="855">
        <f t="shared" si="4"/>
        <v>11.627906976744185</v>
      </c>
      <c r="BE30" s="855">
        <f t="shared" si="4"/>
        <v>13.157894736842103</v>
      </c>
      <c r="BF30" s="855">
        <f t="shared" si="4"/>
        <v>31.034482758620708</v>
      </c>
      <c r="BG30" s="855">
        <f t="shared" si="4"/>
        <v>3.5714285714285587</v>
      </c>
      <c r="BH30" s="855">
        <f t="shared" si="4"/>
        <v>3.7037037037036979</v>
      </c>
      <c r="BI30" s="855">
        <f t="shared" si="4"/>
        <v>10.204081632653072</v>
      </c>
      <c r="BJ30" s="855">
        <f t="shared" si="4"/>
        <v>15.294117647058814</v>
      </c>
      <c r="BK30" s="855">
        <f t="shared" si="4"/>
        <v>1.1904761904761862</v>
      </c>
      <c r="BL30" s="855">
        <f t="shared" si="4"/>
        <v>2.4390243902439046</v>
      </c>
      <c r="BM30" s="1091">
        <f t="shared" si="4"/>
        <v>7.8947368421052655</v>
      </c>
      <c r="BN30" s="1092">
        <f>AVERAGE(BC30:BM30)</f>
        <v>9.9538957681705895</v>
      </c>
      <c r="BO30" s="1092">
        <f>SQRT(AVERAGE((BC30-$BN30)^2,(BD30-$BN30)^2,(BE30-$BN30)^2,(BF30-$BN30)^2,(BG30-$BN30)^2,(BH30-$BN30)^2,(BI30-$BN30)^2,(BJ30-$BN30)^2,(BK30-$BN30)^2,(BL30-$BN30)^2,(BM30-$BN30)^2))</f>
        <v>7.9982185069669161</v>
      </c>
    </row>
    <row r="31" spans="1:67" s="765" customFormat="1">
      <c r="A31" s="720" t="s">
        <v>746</v>
      </c>
      <c r="B31" s="799" t="s">
        <v>747</v>
      </c>
      <c r="C31" s="800" t="s">
        <v>99</v>
      </c>
      <c r="D31" s="964" t="s">
        <v>776</v>
      </c>
      <c r="E31" s="802">
        <v>22</v>
      </c>
      <c r="F31" s="768">
        <v>111</v>
      </c>
      <c r="G31" s="858" t="s">
        <v>660</v>
      </c>
      <c r="H31" s="859" t="s">
        <v>660</v>
      </c>
      <c r="I31" s="803">
        <v>26.23</v>
      </c>
      <c r="J31" s="860">
        <v>3.5074342356080832</v>
      </c>
      <c r="K31" s="897">
        <v>0.22</v>
      </c>
      <c r="L31" s="884">
        <v>0.23</v>
      </c>
      <c r="M31" s="804">
        <v>4.5454545454545405</v>
      </c>
      <c r="N31" s="872">
        <v>40589</v>
      </c>
      <c r="O31" s="811">
        <v>40591</v>
      </c>
      <c r="P31" s="873">
        <v>40603</v>
      </c>
      <c r="Q31" s="840" t="s">
        <v>7</v>
      </c>
      <c r="R31" s="831"/>
      <c r="S31" s="812">
        <v>0.92</v>
      </c>
      <c r="T31" s="842">
        <v>56.79012345679012</v>
      </c>
      <c r="U31" s="814">
        <v>112.7530043922176</v>
      </c>
      <c r="V31" s="844">
        <v>16.191358024691365</v>
      </c>
      <c r="W31" s="816">
        <v>12</v>
      </c>
      <c r="X31" s="845">
        <v>1.62</v>
      </c>
      <c r="Y31" s="846">
        <v>1.07</v>
      </c>
      <c r="Z31" s="835">
        <v>1.04</v>
      </c>
      <c r="AA31" s="847">
        <v>6.29</v>
      </c>
      <c r="AB31" s="846">
        <v>2.0699999999999998</v>
      </c>
      <c r="AC31" s="835">
        <v>2.3199999999999998</v>
      </c>
      <c r="AD31" s="848">
        <v>12.077294685990349</v>
      </c>
      <c r="AE31" s="848">
        <v>11.84252110704772</v>
      </c>
      <c r="AF31" s="849">
        <v>11280</v>
      </c>
      <c r="AG31" s="835">
        <v>26.12</v>
      </c>
      <c r="AH31" s="835">
        <v>36.200000000000003</v>
      </c>
      <c r="AI31" s="850">
        <v>0.42113323124042701</v>
      </c>
      <c r="AJ31" s="851">
        <v>-27.541436464088399</v>
      </c>
      <c r="AK31" s="965">
        <v>0.65436305779520099</v>
      </c>
      <c r="AL31" s="852">
        <v>4.7619047619047672</v>
      </c>
      <c r="AM31" s="853">
        <v>5.9457770971115051</v>
      </c>
      <c r="AN31" s="853">
        <v>5.9223841048812176</v>
      </c>
      <c r="AO31" s="848">
        <v>9.0506088849758637</v>
      </c>
      <c r="AP31" s="862"/>
      <c r="AQ31" s="806">
        <v>0.88</v>
      </c>
      <c r="AR31" s="805">
        <v>0.84</v>
      </c>
      <c r="AS31" s="805">
        <v>0.8</v>
      </c>
      <c r="AT31" s="805">
        <v>0.74</v>
      </c>
      <c r="AU31" s="805">
        <v>0.7</v>
      </c>
      <c r="AV31" s="805">
        <v>0.66</v>
      </c>
      <c r="AW31" s="805">
        <v>0.56000000000000005</v>
      </c>
      <c r="AX31" s="805">
        <v>0.42</v>
      </c>
      <c r="AY31" s="805">
        <v>0.4</v>
      </c>
      <c r="AZ31" s="805">
        <v>0.38</v>
      </c>
      <c r="BA31" s="805">
        <v>0.37</v>
      </c>
      <c r="BB31" s="863">
        <v>0.36</v>
      </c>
      <c r="BC31" s="854">
        <v>4.7619047619047672</v>
      </c>
      <c r="BD31" s="887">
        <v>4.9999999999999822</v>
      </c>
      <c r="BE31" s="887">
        <v>8.1081081081081123</v>
      </c>
      <c r="BF31" s="887">
        <v>5.7142857142857153</v>
      </c>
      <c r="BG31" s="887">
        <v>6.0606060606060543</v>
      </c>
      <c r="BH31" s="887">
        <v>17.857142857142858</v>
      </c>
      <c r="BI31" s="887">
        <v>33.33333333333335</v>
      </c>
      <c r="BJ31" s="887">
        <v>4.9999999999999822</v>
      </c>
      <c r="BK31" s="887">
        <v>5.2631578947368363</v>
      </c>
      <c r="BL31" s="887">
        <v>2.7027027027026977</v>
      </c>
      <c r="BM31" s="856">
        <v>2.7777777777777901</v>
      </c>
      <c r="BN31" s="857">
        <v>8.7799108373271046</v>
      </c>
      <c r="BO31" s="857">
        <v>8.6998230290954481</v>
      </c>
    </row>
    <row r="32" spans="1:67" s="765" customFormat="1">
      <c r="A32" s="719" t="s">
        <v>518</v>
      </c>
      <c r="B32" s="766" t="s">
        <v>519</v>
      </c>
      <c r="C32" s="800" t="s">
        <v>99</v>
      </c>
      <c r="D32" s="958" t="s">
        <v>611</v>
      </c>
      <c r="E32" s="767">
        <v>40</v>
      </c>
      <c r="F32" s="768">
        <v>37</v>
      </c>
      <c r="G32" s="769" t="s">
        <v>660</v>
      </c>
      <c r="H32" s="770" t="s">
        <v>660</v>
      </c>
      <c r="I32" s="771">
        <v>36.72</v>
      </c>
      <c r="J32" s="772">
        <f>(S32/I32)*100</f>
        <v>5.2287581699346406</v>
      </c>
      <c r="K32" s="875">
        <v>0.47</v>
      </c>
      <c r="L32" s="774">
        <v>0.48</v>
      </c>
      <c r="M32" s="966">
        <f>((L32/K32)-1)*100</f>
        <v>2.1276595744680771</v>
      </c>
      <c r="N32" s="775">
        <v>40549</v>
      </c>
      <c r="O32" s="776">
        <v>40553</v>
      </c>
      <c r="P32" s="777">
        <v>40588</v>
      </c>
      <c r="Q32" s="877" t="s">
        <v>427</v>
      </c>
      <c r="R32" s="766"/>
      <c r="S32" s="778">
        <f>L32*4</f>
        <v>1.92</v>
      </c>
      <c r="T32" s="779">
        <f>S32/X32*100</f>
        <v>35.424354243542432</v>
      </c>
      <c r="U32" s="780">
        <f>(I32/SQRT(22.5*X32*(I32/AA32))-1)*100</f>
        <v>-48.524358212675253</v>
      </c>
      <c r="V32" s="781">
        <f>I32/X32</f>
        <v>6.7749077490774905</v>
      </c>
      <c r="W32" s="782">
        <v>3</v>
      </c>
      <c r="X32" s="783">
        <v>5.42</v>
      </c>
      <c r="Y32" s="784" t="s">
        <v>762</v>
      </c>
      <c r="Z32" s="771">
        <v>0.33</v>
      </c>
      <c r="AA32" s="785">
        <v>0.88</v>
      </c>
      <c r="AB32" s="784">
        <v>3.05</v>
      </c>
      <c r="AC32" s="771" t="s">
        <v>762</v>
      </c>
      <c r="AD32" s="786" t="s">
        <v>664</v>
      </c>
      <c r="AE32" s="787" t="s">
        <v>664</v>
      </c>
      <c r="AF32" s="788">
        <v>850</v>
      </c>
      <c r="AG32" s="771">
        <v>35.36</v>
      </c>
      <c r="AH32" s="771">
        <v>45.96</v>
      </c>
      <c r="AI32" s="789">
        <f>((I32-AG32)/AG32)*100</f>
        <v>3.8461538461538445</v>
      </c>
      <c r="AJ32" s="790">
        <f>((I32-AH32)/AH32)*100</f>
        <v>-20.104438642297655</v>
      </c>
      <c r="AK32" s="913">
        <f>AN32/AO32</f>
        <v>0.53538060522961195</v>
      </c>
      <c r="AL32" s="791">
        <f>((AQ32/AR32)^(1/1)-1)*100</f>
        <v>2.1739130434782483</v>
      </c>
      <c r="AM32" s="792">
        <f>((AQ32/AT32)^(1/3)-1)*100</f>
        <v>2.2229462182910442</v>
      </c>
      <c r="AN32" s="792">
        <f>((AQ32/AV32)^(1/5)-1)*100</f>
        <v>2.2750530662123625</v>
      </c>
      <c r="AO32" s="786">
        <f>((AQ32/BA32)^(1/10)-1)*100</f>
        <v>4.2494125562068996</v>
      </c>
      <c r="AP32" s="914"/>
      <c r="AQ32" s="915">
        <v>1.88</v>
      </c>
      <c r="AR32" s="916">
        <v>1.84</v>
      </c>
      <c r="AS32" s="916">
        <v>1.8</v>
      </c>
      <c r="AT32" s="916">
        <v>1.76</v>
      </c>
      <c r="AU32" s="916">
        <v>1.72</v>
      </c>
      <c r="AV32" s="916">
        <v>1.68</v>
      </c>
      <c r="AW32" s="916">
        <v>1.56</v>
      </c>
      <c r="AX32" s="916">
        <v>1.44</v>
      </c>
      <c r="AY32" s="916">
        <v>1.36</v>
      </c>
      <c r="AZ32" s="916">
        <v>1.28</v>
      </c>
      <c r="BA32" s="916">
        <v>1.24</v>
      </c>
      <c r="BB32" s="917">
        <v>1.2</v>
      </c>
      <c r="BC32" s="795">
        <f t="shared" ref="BC32:BM32" si="5">((AQ32/AR32)-1)*100</f>
        <v>2.1739130434782483</v>
      </c>
      <c r="BD32" s="796">
        <f t="shared" si="5"/>
        <v>2.2222222222222143</v>
      </c>
      <c r="BE32" s="796">
        <f t="shared" si="5"/>
        <v>2.2727272727272707</v>
      </c>
      <c r="BF32" s="796">
        <f t="shared" si="5"/>
        <v>2.3255813953488413</v>
      </c>
      <c r="BG32" s="796">
        <f t="shared" si="5"/>
        <v>2.3809523809523725</v>
      </c>
      <c r="BH32" s="796">
        <f t="shared" si="5"/>
        <v>7.6923076923076872</v>
      </c>
      <c r="BI32" s="796">
        <f t="shared" si="5"/>
        <v>8.3333333333333481</v>
      </c>
      <c r="BJ32" s="796">
        <f t="shared" si="5"/>
        <v>5.8823529411764497</v>
      </c>
      <c r="BK32" s="796">
        <f t="shared" si="5"/>
        <v>6.25</v>
      </c>
      <c r="BL32" s="796">
        <f t="shared" si="5"/>
        <v>3.2258064516129004</v>
      </c>
      <c r="BM32" s="797">
        <f t="shared" si="5"/>
        <v>3.3333333333333437</v>
      </c>
      <c r="BN32" s="798">
        <f>AVERAGE(BC32:BM32)</f>
        <v>4.1902300060447883</v>
      </c>
      <c r="BO32" s="798">
        <f>SQRT(AVERAGE((BC32-$BN32)^2,(BD32-$BN32)^2,(BE32-$BN32)^2,(BF32-$BN32)^2,(BG32-$BN32)^2,(BH32-$BN32)^2,(BI32-$BN32)^2,(BJ32-$BN32)^2,(BK32-$BN32)^2,(BL32-$BN32)^2,(BM32-$BN32)^2))</f>
        <v>2.2676775441343704</v>
      </c>
    </row>
    <row r="33" spans="1:67" s="1015" customFormat="1">
      <c r="A33" s="982" t="s">
        <v>488</v>
      </c>
      <c r="B33" s="983" t="s">
        <v>489</v>
      </c>
      <c r="C33" s="1020" t="s">
        <v>99</v>
      </c>
      <c r="D33" s="1020" t="s">
        <v>611</v>
      </c>
      <c r="E33" s="984">
        <v>13</v>
      </c>
      <c r="F33" s="985">
        <v>188</v>
      </c>
      <c r="G33" s="986" t="s">
        <v>717</v>
      </c>
      <c r="H33" s="987" t="s">
        <v>717</v>
      </c>
      <c r="I33" s="1064">
        <v>17.510000000000002</v>
      </c>
      <c r="J33" s="989">
        <v>9.1376356367789828</v>
      </c>
      <c r="K33" s="1065">
        <v>0.38095200000000001</v>
      </c>
      <c r="L33" s="1062">
        <v>0.4</v>
      </c>
      <c r="M33" s="989">
        <v>5.000105000104992</v>
      </c>
      <c r="N33" s="1066">
        <v>40435</v>
      </c>
      <c r="O33" s="1067">
        <v>40437</v>
      </c>
      <c r="P33" s="1068">
        <v>40450</v>
      </c>
      <c r="Q33" s="1051" t="s">
        <v>244</v>
      </c>
      <c r="R33" s="1069" t="s">
        <v>215</v>
      </c>
      <c r="S33" s="995">
        <v>1.6</v>
      </c>
      <c r="T33" s="1033">
        <v>197.53086419753089</v>
      </c>
      <c r="U33" s="996" t="s">
        <v>664</v>
      </c>
      <c r="V33" s="1034">
        <v>21.617283950617285</v>
      </c>
      <c r="W33" s="997">
        <v>12</v>
      </c>
      <c r="X33" s="1036">
        <v>0.81</v>
      </c>
      <c r="Y33" s="999" t="s">
        <v>762</v>
      </c>
      <c r="Z33" s="998">
        <v>2.42</v>
      </c>
      <c r="AA33" s="988" t="s">
        <v>762</v>
      </c>
      <c r="AB33" s="999" t="s">
        <v>762</v>
      </c>
      <c r="AC33" s="998" t="s">
        <v>762</v>
      </c>
      <c r="AD33" s="1000" t="s">
        <v>664</v>
      </c>
      <c r="AE33" s="1059" t="s">
        <v>664</v>
      </c>
      <c r="AF33" s="1001">
        <v>1310</v>
      </c>
      <c r="AG33" s="998">
        <v>15.37</v>
      </c>
      <c r="AH33" s="998">
        <v>20.8</v>
      </c>
      <c r="AI33" s="1002">
        <v>13.923227065712439</v>
      </c>
      <c r="AJ33" s="1003">
        <v>-15.817307692307692</v>
      </c>
      <c r="AK33" s="1004">
        <v>0.69710724889665299</v>
      </c>
      <c r="AL33" s="1005">
        <v>4.9999047222381021</v>
      </c>
      <c r="AM33" s="1006">
        <v>4.9999743146926123</v>
      </c>
      <c r="AN33" s="1006">
        <v>5.0000008180794513</v>
      </c>
      <c r="AO33" s="1000">
        <v>7.1724986736161567</v>
      </c>
      <c r="AP33" s="1007"/>
      <c r="AQ33" s="1048">
        <v>1.542856</v>
      </c>
      <c r="AR33" s="1047">
        <v>1.4693879999999999</v>
      </c>
      <c r="AS33" s="1047">
        <v>1.3994169999999999</v>
      </c>
      <c r="AT33" s="1047">
        <v>1.332778</v>
      </c>
      <c r="AU33" s="1047">
        <v>1.2693110000000001</v>
      </c>
      <c r="AV33" s="1047">
        <v>1.2088680000000001</v>
      </c>
      <c r="AW33" s="1047">
        <v>1.151305</v>
      </c>
      <c r="AX33" s="1047">
        <v>1.096508</v>
      </c>
      <c r="AY33" s="1047">
        <v>1.044295</v>
      </c>
      <c r="AZ33" s="1047">
        <v>0.810365</v>
      </c>
      <c r="BA33" s="1047">
        <v>0.77177700000000005</v>
      </c>
      <c r="BB33" s="1010">
        <v>0.38004199999999999</v>
      </c>
      <c r="BC33" s="1011">
        <v>4.9999047222381021</v>
      </c>
      <c r="BD33" s="1043">
        <v>5.0000107187493148</v>
      </c>
      <c r="BE33" s="1043">
        <v>5.0000075031250368</v>
      </c>
      <c r="BF33" s="1043">
        <v>5.0001142352031902</v>
      </c>
      <c r="BG33" s="1043">
        <v>4.9999669111929546</v>
      </c>
      <c r="BH33" s="1043">
        <v>4.9998045695971216</v>
      </c>
      <c r="BI33" s="1043">
        <v>4.9974099596172596</v>
      </c>
      <c r="BJ33" s="1043">
        <v>4.99983242283073</v>
      </c>
      <c r="BK33" s="1043">
        <v>28.867238836820448</v>
      </c>
      <c r="BL33" s="1043">
        <v>4.9998898645593259</v>
      </c>
      <c r="BM33" s="1013">
        <v>103.07676519963589</v>
      </c>
      <c r="BN33" s="1014">
        <v>16.085540449415383</v>
      </c>
      <c r="BO33" s="1014">
        <v>28.34353492247406</v>
      </c>
    </row>
    <row r="34" spans="1:67">
      <c r="A34" s="20" t="s">
        <v>409</v>
      </c>
      <c r="B34" s="21" t="s">
        <v>410</v>
      </c>
      <c r="C34" s="28" t="s">
        <v>105</v>
      </c>
      <c r="D34" s="28" t="s">
        <v>725</v>
      </c>
      <c r="E34" s="101">
        <v>39</v>
      </c>
      <c r="F34" s="104">
        <v>50</v>
      </c>
      <c r="G34" s="59" t="s">
        <v>717</v>
      </c>
      <c r="H34" s="51" t="s">
        <v>717</v>
      </c>
      <c r="I34" s="124">
        <v>69.05</v>
      </c>
      <c r="J34" s="294">
        <f>(S34/I34)*100</f>
        <v>0.40550325850832736</v>
      </c>
      <c r="K34" s="427">
        <v>0.06</v>
      </c>
      <c r="L34" s="402">
        <v>7.0000000000000007E-2</v>
      </c>
      <c r="M34" s="24">
        <f>((L34/K34)-1)*100</f>
        <v>16.666666666666675</v>
      </c>
      <c r="N34" s="25">
        <v>40766</v>
      </c>
      <c r="O34" s="26">
        <v>40770</v>
      </c>
      <c r="P34" s="27">
        <v>40787</v>
      </c>
      <c r="Q34" s="27" t="s">
        <v>7</v>
      </c>
      <c r="R34" s="21"/>
      <c r="S34" s="211">
        <f>L34*4</f>
        <v>0.28000000000000003</v>
      </c>
      <c r="T34" s="221">
        <f>S34/X34*100</f>
        <v>12.173913043478263</v>
      </c>
      <c r="U34" s="332">
        <f>(I34/SQRT(22.5*X34*(I34/AA34))-1)*100</f>
        <v>80.804696189704146</v>
      </c>
      <c r="V34" s="47">
        <f>I34/X34</f>
        <v>30.021739130434785</v>
      </c>
      <c r="W34" s="333">
        <v>9</v>
      </c>
      <c r="X34" s="137">
        <v>2.2999999999999998</v>
      </c>
      <c r="Y34" s="131">
        <v>1.29</v>
      </c>
      <c r="Z34" s="353">
        <v>3.42</v>
      </c>
      <c r="AA34" s="132">
        <v>2.4500000000000002</v>
      </c>
      <c r="AB34" s="131">
        <v>3.92</v>
      </c>
      <c r="AC34" s="353">
        <v>4.63</v>
      </c>
      <c r="AD34" s="335">
        <f>(AC34/AB34-1)*100</f>
        <v>18.112244897959172</v>
      </c>
      <c r="AE34" s="386">
        <f>(I34/AB34)/Y34</f>
        <v>13.654880556873911</v>
      </c>
      <c r="AF34" s="354">
        <v>7390</v>
      </c>
      <c r="AG34" s="353">
        <v>35.56</v>
      </c>
      <c r="AH34" s="353">
        <v>73.400000000000006</v>
      </c>
      <c r="AI34" s="355">
        <f>((I34-AG34)/AG34)*100</f>
        <v>94.178852643419546</v>
      </c>
      <c r="AJ34" s="356">
        <f>((I34-AH34)/AH34)*100</f>
        <v>-5.9264305177111831</v>
      </c>
      <c r="AK34" s="357">
        <f>AN34/AO34</f>
        <v>1.361141282714381</v>
      </c>
      <c r="AL34" s="339">
        <f>((AQ34/AR34)^(1/1)-1)*100</f>
        <v>9.9999999999999858</v>
      </c>
      <c r="AM34" s="438">
        <f>((AQ34/AT34)^(1/3)-1)*100</f>
        <v>6.917810999860885</v>
      </c>
      <c r="AN34" s="438">
        <f>((AQ34/AV34)^(1/5)-1)*100</f>
        <v>5.7944581467988199</v>
      </c>
      <c r="AO34" s="335">
        <f>((AQ34/BA34)^(1/10)-1)*100</f>
        <v>4.2570585584205789</v>
      </c>
      <c r="AP34" s="358"/>
      <c r="AQ34" s="402">
        <v>0.22</v>
      </c>
      <c r="AR34" s="442">
        <v>0.2</v>
      </c>
      <c r="AS34" s="427">
        <v>0.19</v>
      </c>
      <c r="AT34" s="442">
        <v>0.18</v>
      </c>
      <c r="AU34" s="427">
        <v>0.17299999999999999</v>
      </c>
      <c r="AV34" s="442">
        <v>0.16600000000000001</v>
      </c>
      <c r="AW34" s="427">
        <v>0.16300000000000001</v>
      </c>
      <c r="AX34" s="442">
        <v>0.16</v>
      </c>
      <c r="AY34" s="427">
        <v>0.155</v>
      </c>
      <c r="AZ34" s="442">
        <v>0.15</v>
      </c>
      <c r="BA34" s="427">
        <v>0.14499999999999999</v>
      </c>
      <c r="BB34" s="362">
        <v>0.14000000000000001</v>
      </c>
      <c r="BC34" s="363">
        <f t="shared" ref="BC34:BM34" si="6">((AQ34/AR34)-1)*100</f>
        <v>9.9999999999999858</v>
      </c>
      <c r="BD34" s="364">
        <f t="shared" si="6"/>
        <v>5.2631578947368363</v>
      </c>
      <c r="BE34" s="364">
        <f t="shared" si="6"/>
        <v>5.555555555555558</v>
      </c>
      <c r="BF34" s="364">
        <f t="shared" si="6"/>
        <v>4.0462427745664886</v>
      </c>
      <c r="BG34" s="364">
        <f t="shared" si="6"/>
        <v>4.2168674698795039</v>
      </c>
      <c r="BH34" s="364">
        <f t="shared" si="6"/>
        <v>1.8404907975460238</v>
      </c>
      <c r="BI34" s="364">
        <f t="shared" si="6"/>
        <v>1.8750000000000044</v>
      </c>
      <c r="BJ34" s="364">
        <f t="shared" si="6"/>
        <v>3.2258064516129004</v>
      </c>
      <c r="BK34" s="364">
        <f t="shared" si="6"/>
        <v>3.3333333333333437</v>
      </c>
      <c r="BL34" s="364">
        <f t="shared" si="6"/>
        <v>3.4482758620689724</v>
      </c>
      <c r="BM34" s="365">
        <f t="shared" si="6"/>
        <v>3.5714285714285587</v>
      </c>
      <c r="BN34" s="349">
        <f>AVERAGE(BC34:BM34)</f>
        <v>4.2160144282480161</v>
      </c>
      <c r="BO34" s="349">
        <f>SQRT(AVERAGE((BC34-$BN34)^2,(BD34-$BN34)^2,(BE34-$BN34)^2,(BF34-$BN34)^2,(BG34-$BN34)^2,(BH34-$BN34)^2,(BI34-$BN34)^2,(BJ34-$BN34)^2,(BK34-$BN34)^2,(BL34-$BN34)^2,(BM34-$BN34)^2))</f>
        <v>2.1375900696786849</v>
      </c>
    </row>
    <row r="35" spans="1:67">
      <c r="A35" s="20" t="s">
        <v>416</v>
      </c>
      <c r="B35" s="21" t="s">
        <v>417</v>
      </c>
      <c r="C35" s="28" t="s">
        <v>105</v>
      </c>
      <c r="D35" s="201" t="s">
        <v>757</v>
      </c>
      <c r="E35" s="101">
        <v>11</v>
      </c>
      <c r="F35" s="104">
        <v>222</v>
      </c>
      <c r="G35" s="39" t="s">
        <v>717</v>
      </c>
      <c r="H35" s="40" t="s">
        <v>717</v>
      </c>
      <c r="I35" s="410">
        <v>156.07</v>
      </c>
      <c r="J35" s="294">
        <v>0.61510860511308996</v>
      </c>
      <c r="K35" s="385">
        <v>0.2</v>
      </c>
      <c r="L35" s="385">
        <v>0.24</v>
      </c>
      <c r="M35" s="214">
        <v>2</v>
      </c>
      <c r="N35" s="352">
        <v>40752</v>
      </c>
      <c r="O35" s="26">
        <v>40756</v>
      </c>
      <c r="P35" s="27">
        <v>40770</v>
      </c>
      <c r="Q35" s="27" t="s">
        <v>18</v>
      </c>
      <c r="R35" s="21"/>
      <c r="S35" s="211">
        <v>0.96</v>
      </c>
      <c r="T35" s="221">
        <v>24.742268041237107</v>
      </c>
      <c r="U35" s="332">
        <v>248.92022936551143</v>
      </c>
      <c r="V35" s="47">
        <v>40.224226804123703</v>
      </c>
      <c r="W35" s="333">
        <v>12</v>
      </c>
      <c r="X35" s="137">
        <v>3.88</v>
      </c>
      <c r="Y35" s="131">
        <v>1.03</v>
      </c>
      <c r="Z35" s="124">
        <v>7.46</v>
      </c>
      <c r="AA35" s="132">
        <v>6.81</v>
      </c>
      <c r="AB35" s="131">
        <v>5.39</v>
      </c>
      <c r="AC35" s="353">
        <v>7.08</v>
      </c>
      <c r="AD35" s="335">
        <v>31.354359925788501</v>
      </c>
      <c r="AE35" s="386">
        <v>28.11210980420412</v>
      </c>
      <c r="AF35" s="354">
        <v>3610</v>
      </c>
      <c r="AG35" s="124">
        <v>70</v>
      </c>
      <c r="AH35" s="124">
        <v>183.34</v>
      </c>
      <c r="AI35" s="355">
        <v>122.9571428571429</v>
      </c>
      <c r="AJ35" s="356">
        <v>-14.87400458165158</v>
      </c>
      <c r="AK35" s="357">
        <v>1.1285924646244501</v>
      </c>
      <c r="AL35" s="339">
        <v>8.5714285714285854</v>
      </c>
      <c r="AM35" s="437">
        <v>13.484552524869732</v>
      </c>
      <c r="AN35" s="437">
        <v>16.118714233316208</v>
      </c>
      <c r="AO35" s="335">
        <v>14.282138804355631</v>
      </c>
      <c r="AP35" s="358"/>
      <c r="AQ35" s="402">
        <v>0.76</v>
      </c>
      <c r="AR35" s="428">
        <v>0.7</v>
      </c>
      <c r="AS35" s="428">
        <v>0.62</v>
      </c>
      <c r="AT35" s="428">
        <v>0.52</v>
      </c>
      <c r="AU35" s="428">
        <v>0.44</v>
      </c>
      <c r="AV35" s="428">
        <v>0.36</v>
      </c>
      <c r="AW35" s="428">
        <v>0.29333999999999999</v>
      </c>
      <c r="AX35" s="428">
        <v>0.25334000000000001</v>
      </c>
      <c r="AY35" s="444">
        <v>0.24</v>
      </c>
      <c r="AZ35" s="428">
        <v>0.23</v>
      </c>
      <c r="BA35" s="428">
        <v>0.2</v>
      </c>
      <c r="BB35" s="366">
        <v>0.2</v>
      </c>
      <c r="BC35" s="363">
        <v>8.5714285714285854</v>
      </c>
      <c r="BD35" s="364">
        <v>12.9032258064516</v>
      </c>
      <c r="BE35" s="364">
        <v>19.230769230769219</v>
      </c>
      <c r="BF35" s="364">
        <v>18.181818181818187</v>
      </c>
      <c r="BG35" s="364">
        <v>22.222222222222221</v>
      </c>
      <c r="BH35" s="364">
        <v>22.724483534465115</v>
      </c>
      <c r="BI35" s="364">
        <v>15.789058182679389</v>
      </c>
      <c r="BJ35" s="364">
        <v>5.5583333333333318</v>
      </c>
      <c r="BK35" s="364">
        <v>4.347826086956518</v>
      </c>
      <c r="BL35" s="364">
        <v>14.999999999999993</v>
      </c>
      <c r="BM35" s="365">
        <v>0</v>
      </c>
      <c r="BN35" s="349">
        <v>13.139015013647661</v>
      </c>
      <c r="BO35" s="349">
        <v>7.2344823436010941</v>
      </c>
    </row>
    <row r="36" spans="1:67" s="765" customFormat="1">
      <c r="A36" s="720" t="s">
        <v>199</v>
      </c>
      <c r="B36" s="799" t="s">
        <v>200</v>
      </c>
      <c r="C36" s="800" t="s">
        <v>105</v>
      </c>
      <c r="D36" s="801" t="s">
        <v>725</v>
      </c>
      <c r="E36" s="802">
        <v>15</v>
      </c>
      <c r="F36" s="768">
        <v>172</v>
      </c>
      <c r="G36" s="858" t="s">
        <v>717</v>
      </c>
      <c r="H36" s="859" t="s">
        <v>717</v>
      </c>
      <c r="I36" s="906">
        <v>64.22</v>
      </c>
      <c r="J36" s="909">
        <v>1.7128620367486773</v>
      </c>
      <c r="K36" s="805">
        <v>0.25</v>
      </c>
      <c r="L36" s="884">
        <v>0.27500000000000002</v>
      </c>
      <c r="M36" s="804">
        <v>10.000000000000011</v>
      </c>
      <c r="N36" s="808">
        <v>40402</v>
      </c>
      <c r="O36" s="809">
        <v>40406</v>
      </c>
      <c r="P36" s="810">
        <v>40422</v>
      </c>
      <c r="Q36" s="873" t="s">
        <v>7</v>
      </c>
      <c r="R36" s="799"/>
      <c r="S36" s="812">
        <v>1.1000000000000001</v>
      </c>
      <c r="T36" s="813">
        <v>23.206751054852322</v>
      </c>
      <c r="U36" s="814">
        <v>-6.5587322912550414</v>
      </c>
      <c r="V36" s="815">
        <v>13.548523206751048</v>
      </c>
      <c r="W36" s="816">
        <v>12</v>
      </c>
      <c r="X36" s="817">
        <v>4.74</v>
      </c>
      <c r="Y36" s="818">
        <v>1.27</v>
      </c>
      <c r="Z36" s="803">
        <v>0.48</v>
      </c>
      <c r="AA36" s="819">
        <v>1.45</v>
      </c>
      <c r="AB36" s="818">
        <v>6.28</v>
      </c>
      <c r="AC36" s="803">
        <v>7.56</v>
      </c>
      <c r="AD36" s="820">
        <v>20.38216560509554</v>
      </c>
      <c r="AE36" s="821">
        <v>8.0520587792767948</v>
      </c>
      <c r="AF36" s="822">
        <v>12420</v>
      </c>
      <c r="AG36" s="803">
        <v>52.800000000000004</v>
      </c>
      <c r="AH36" s="803">
        <v>78.16</v>
      </c>
      <c r="AI36" s="823">
        <v>21.628787878787875</v>
      </c>
      <c r="AJ36" s="824">
        <v>-17.835209825997946</v>
      </c>
      <c r="AK36" s="913">
        <v>1.6456539839162163</v>
      </c>
      <c r="AL36" s="825">
        <v>5.0000000000000044</v>
      </c>
      <c r="AM36" s="826">
        <v>15.867554829548315</v>
      </c>
      <c r="AN36" s="826">
        <v>18.466445254224407</v>
      </c>
      <c r="AO36" s="820">
        <v>11.221341445228477</v>
      </c>
      <c r="AP36" s="914"/>
      <c r="AQ36" s="915">
        <v>1.05</v>
      </c>
      <c r="AR36" s="793">
        <v>1</v>
      </c>
      <c r="AS36" s="916">
        <v>0.875</v>
      </c>
      <c r="AT36" s="916">
        <v>0.67500000000000004</v>
      </c>
      <c r="AU36" s="916">
        <v>0.52500000000000002</v>
      </c>
      <c r="AV36" s="896">
        <v>0.45</v>
      </c>
      <c r="AW36" s="916">
        <v>0.42499999999999999</v>
      </c>
      <c r="AX36" s="896">
        <v>0.4</v>
      </c>
      <c r="AY36" s="916">
        <v>0.38750000000000001</v>
      </c>
      <c r="AZ36" s="896">
        <v>0.375</v>
      </c>
      <c r="BA36" s="916">
        <v>0.36249999999999999</v>
      </c>
      <c r="BB36" s="917">
        <v>0.35</v>
      </c>
      <c r="BC36" s="827">
        <v>5.0000000000000044</v>
      </c>
      <c r="BD36" s="828">
        <v>14.285714285714281</v>
      </c>
      <c r="BE36" s="828">
        <v>29.629629629629626</v>
      </c>
      <c r="BF36" s="828">
        <v>28.57142857142858</v>
      </c>
      <c r="BG36" s="828">
        <v>16.666666666666671</v>
      </c>
      <c r="BH36" s="828">
        <v>5.882352941176471</v>
      </c>
      <c r="BI36" s="828">
        <v>6.25</v>
      </c>
      <c r="BJ36" s="828">
        <v>3.2258064516128999</v>
      </c>
      <c r="BK36" s="828">
        <v>3.3333333333333437</v>
      </c>
      <c r="BL36" s="828">
        <v>3.4482758620689724</v>
      </c>
      <c r="BM36" s="829">
        <v>3.5714285714285805</v>
      </c>
      <c r="BN36" s="830">
        <v>10.896785119369044</v>
      </c>
      <c r="BO36" s="830">
        <v>9.6048705953048668</v>
      </c>
    </row>
    <row r="37" spans="1:67">
      <c r="A37" s="10" t="s">
        <v>120</v>
      </c>
      <c r="B37" s="11" t="s">
        <v>180</v>
      </c>
      <c r="C37" s="28" t="s">
        <v>102</v>
      </c>
      <c r="D37" s="19" t="s">
        <v>610</v>
      </c>
      <c r="E37" s="100">
        <v>10</v>
      </c>
      <c r="F37" s="104">
        <v>241</v>
      </c>
      <c r="G37" s="37" t="s">
        <v>717</v>
      </c>
      <c r="H37" s="38" t="s">
        <v>717</v>
      </c>
      <c r="I37" s="279">
        <v>30.79</v>
      </c>
      <c r="J37" s="294">
        <v>1.039298473530367</v>
      </c>
      <c r="K37" s="343">
        <v>7.0000000000000007E-2</v>
      </c>
      <c r="L37" s="409">
        <v>0.08</v>
      </c>
      <c r="M37" s="213">
        <v>14.285714285714281</v>
      </c>
      <c r="N37" s="16">
        <v>40704</v>
      </c>
      <c r="O37" s="17">
        <v>40708</v>
      </c>
      <c r="P37" s="18">
        <v>40725</v>
      </c>
      <c r="Q37" s="18" t="s">
        <v>245</v>
      </c>
      <c r="R37" s="11"/>
      <c r="S37" s="211">
        <v>0.32</v>
      </c>
      <c r="T37" s="221">
        <v>10.847457627118642</v>
      </c>
      <c r="U37" s="332">
        <v>-26.644687423205873</v>
      </c>
      <c r="V37" s="47">
        <v>10.437288135593219</v>
      </c>
      <c r="W37" s="333">
        <v>12</v>
      </c>
      <c r="X37" s="137">
        <v>2.95</v>
      </c>
      <c r="Y37" s="131">
        <v>1.39</v>
      </c>
      <c r="Z37" s="124">
        <v>0.92</v>
      </c>
      <c r="AA37" s="132">
        <v>1.1599999999999999</v>
      </c>
      <c r="AB37" s="131">
        <v>2.36</v>
      </c>
      <c r="AC37" s="124">
        <v>2.57</v>
      </c>
      <c r="AD37" s="335">
        <v>8.8983050847457612</v>
      </c>
      <c r="AE37" s="335">
        <v>9.3860504816485797</v>
      </c>
      <c r="AF37" s="354">
        <v>4360</v>
      </c>
      <c r="AG37" s="124">
        <v>26.05</v>
      </c>
      <c r="AH37" s="124">
        <v>33.26</v>
      </c>
      <c r="AI37" s="355">
        <v>18.195777351247589</v>
      </c>
      <c r="AJ37" s="356">
        <v>-7.4263379434756427</v>
      </c>
      <c r="AK37" s="338">
        <v>1.49389664629704</v>
      </c>
      <c r="AL37" s="339">
        <v>12.50000000000002</v>
      </c>
      <c r="AM37" s="438">
        <v>10.520944959211612</v>
      </c>
      <c r="AN37" s="438">
        <v>15.15788814110792</v>
      </c>
      <c r="AO37" s="335">
        <v>10.146544058908072</v>
      </c>
      <c r="AP37" s="341"/>
      <c r="AQ37" s="409">
        <v>0.27</v>
      </c>
      <c r="AR37" s="344">
        <v>0.24</v>
      </c>
      <c r="AS37" s="343">
        <v>0.23</v>
      </c>
      <c r="AT37" s="343">
        <v>0.2</v>
      </c>
      <c r="AU37" s="343">
        <v>0.16</v>
      </c>
      <c r="AV37" s="343">
        <v>0.13331999999999999</v>
      </c>
      <c r="AW37" s="343">
        <v>0.12444</v>
      </c>
      <c r="AX37" s="343">
        <v>0.12148</v>
      </c>
      <c r="AY37" s="343">
        <v>0.1047</v>
      </c>
      <c r="AZ37" s="344">
        <v>0.10272000000000001</v>
      </c>
      <c r="BA37" s="344">
        <v>0.10272000000000001</v>
      </c>
      <c r="BB37" s="397">
        <v>0.10272000000000001</v>
      </c>
      <c r="BC37" s="363">
        <v>12.50000000000002</v>
      </c>
      <c r="BD37" s="445">
        <v>4.347826086956518</v>
      </c>
      <c r="BE37" s="445">
        <v>14.999999999999993</v>
      </c>
      <c r="BF37" s="445">
        <v>25</v>
      </c>
      <c r="BG37" s="445">
        <v>20.012001200120007</v>
      </c>
      <c r="BH37" s="445">
        <v>7.1359691417550719</v>
      </c>
      <c r="BI37" s="445">
        <v>2.4366150806717002</v>
      </c>
      <c r="BJ37" s="445">
        <v>16.026743075453666</v>
      </c>
      <c r="BK37" s="445">
        <v>1.9275700934579416</v>
      </c>
      <c r="BL37" s="445">
        <v>0</v>
      </c>
      <c r="BM37" s="365">
        <v>0</v>
      </c>
      <c r="BN37" s="349">
        <v>9.4897022434922675</v>
      </c>
      <c r="BO37" s="349">
        <v>8.2707920751812711</v>
      </c>
    </row>
    <row r="38" spans="1:67">
      <c r="A38" s="20" t="s">
        <v>306</v>
      </c>
      <c r="B38" s="21" t="s">
        <v>307</v>
      </c>
      <c r="C38" s="28" t="s">
        <v>102</v>
      </c>
      <c r="D38" s="28" t="s">
        <v>722</v>
      </c>
      <c r="E38" s="101">
        <v>13</v>
      </c>
      <c r="F38" s="104">
        <v>198</v>
      </c>
      <c r="G38" s="39" t="s">
        <v>717</v>
      </c>
      <c r="H38" s="40" t="s">
        <v>717</v>
      </c>
      <c r="I38" s="410">
        <v>92.09</v>
      </c>
      <c r="J38" s="294">
        <v>1.1727657726137473</v>
      </c>
      <c r="K38" s="425">
        <v>0.23</v>
      </c>
      <c r="L38" s="385">
        <v>0.27</v>
      </c>
      <c r="M38" s="214">
        <v>17.3913043478261</v>
      </c>
      <c r="N38" s="352">
        <v>40689</v>
      </c>
      <c r="O38" s="26">
        <v>40694</v>
      </c>
      <c r="P38" s="27">
        <v>40715</v>
      </c>
      <c r="Q38" s="27" t="s">
        <v>440</v>
      </c>
      <c r="R38" s="21"/>
      <c r="S38" s="211">
        <v>1.08</v>
      </c>
      <c r="T38" s="221">
        <v>30.167597765363126</v>
      </c>
      <c r="U38" s="332">
        <v>196.12232193278734</v>
      </c>
      <c r="V38" s="47">
        <v>25.723463687150836</v>
      </c>
      <c r="W38" s="333">
        <v>8</v>
      </c>
      <c r="X38" s="137">
        <v>3.58</v>
      </c>
      <c r="Y38" s="131">
        <v>1.71</v>
      </c>
      <c r="Z38" s="353">
        <v>6.05</v>
      </c>
      <c r="AA38" s="132">
        <v>7.67</v>
      </c>
      <c r="AB38" s="131">
        <v>3.66</v>
      </c>
      <c r="AC38" s="124">
        <v>4.1399999999999997</v>
      </c>
      <c r="AD38" s="335">
        <v>13.114754098360651</v>
      </c>
      <c r="AE38" s="335">
        <v>14.714153325024768</v>
      </c>
      <c r="AF38" s="354">
        <v>4220</v>
      </c>
      <c r="AG38" s="353">
        <v>72.42</v>
      </c>
      <c r="AH38" s="353">
        <v>112.4</v>
      </c>
      <c r="AI38" s="355">
        <v>27.161005247169285</v>
      </c>
      <c r="AJ38" s="356">
        <v>-18.0693950177936</v>
      </c>
      <c r="AK38" s="357">
        <v>1.20178397381446</v>
      </c>
      <c r="AL38" s="339">
        <v>14.1025641025641</v>
      </c>
      <c r="AM38" s="438">
        <v>28.443926117556728</v>
      </c>
      <c r="AN38" s="438">
        <v>34.79444726366377</v>
      </c>
      <c r="AO38" s="335">
        <v>28.952330886245953</v>
      </c>
      <c r="AP38" s="358"/>
      <c r="AQ38" s="402">
        <v>0.89</v>
      </c>
      <c r="AR38" s="427">
        <v>0.78</v>
      </c>
      <c r="AS38" s="428">
        <v>0.66</v>
      </c>
      <c r="AT38" s="428">
        <v>0.42</v>
      </c>
      <c r="AU38" s="428">
        <v>0.23</v>
      </c>
      <c r="AV38" s="428">
        <v>0.2</v>
      </c>
      <c r="AW38" s="428">
        <v>0.18</v>
      </c>
      <c r="AX38" s="428">
        <v>0.15332999999999999</v>
      </c>
      <c r="AY38" s="428">
        <v>0.12667</v>
      </c>
      <c r="AZ38" s="428">
        <v>0.1</v>
      </c>
      <c r="BA38" s="428">
        <v>7.0000000000000007E-2</v>
      </c>
      <c r="BB38" s="366">
        <v>6.6669999999999993E-2</v>
      </c>
      <c r="BC38" s="363">
        <v>14.1025641025641</v>
      </c>
      <c r="BD38" s="364">
        <v>18.181818181818187</v>
      </c>
      <c r="BE38" s="364">
        <v>57.14285714285716</v>
      </c>
      <c r="BF38" s="364">
        <v>82.608695652173907</v>
      </c>
      <c r="BG38" s="364">
        <v>14.999999999999993</v>
      </c>
      <c r="BH38" s="364">
        <v>11.111111111111116</v>
      </c>
      <c r="BI38" s="364">
        <v>17.39385638818236</v>
      </c>
      <c r="BJ38" s="364">
        <v>21.046814557511627</v>
      </c>
      <c r="BK38" s="364">
        <v>26.669999999999987</v>
      </c>
      <c r="BL38" s="364">
        <v>42.857142857142847</v>
      </c>
      <c r="BM38" s="365">
        <v>4.9947502624869005</v>
      </c>
      <c r="BN38" s="349">
        <v>28.282691841440734</v>
      </c>
      <c r="BO38" s="349">
        <v>22.334011706457186</v>
      </c>
    </row>
    <row r="39" spans="1:67">
      <c r="A39" s="20" t="s">
        <v>824</v>
      </c>
      <c r="B39" s="21" t="s">
        <v>825</v>
      </c>
      <c r="C39" s="28" t="s">
        <v>102</v>
      </c>
      <c r="D39" s="28" t="s">
        <v>722</v>
      </c>
      <c r="E39" s="101">
        <v>19</v>
      </c>
      <c r="F39" s="104">
        <v>129</v>
      </c>
      <c r="G39" s="39" t="s">
        <v>717</v>
      </c>
      <c r="H39" s="40" t="s">
        <v>717</v>
      </c>
      <c r="I39" s="124">
        <v>19.78</v>
      </c>
      <c r="J39" s="294">
        <v>1.2133468149646101</v>
      </c>
      <c r="K39" s="425">
        <v>0.1</v>
      </c>
      <c r="L39" s="385">
        <v>0.12</v>
      </c>
      <c r="M39" s="214">
        <v>2</v>
      </c>
      <c r="N39" s="25">
        <v>40710</v>
      </c>
      <c r="O39" s="26">
        <v>40714</v>
      </c>
      <c r="P39" s="27">
        <v>40722</v>
      </c>
      <c r="Q39" s="27" t="s">
        <v>700</v>
      </c>
      <c r="R39" s="94" t="s">
        <v>706</v>
      </c>
      <c r="S39" s="211">
        <v>0.24</v>
      </c>
      <c r="T39" s="221">
        <v>19.672131147540981</v>
      </c>
      <c r="U39" s="332">
        <v>56.524176569108711</v>
      </c>
      <c r="V39" s="47">
        <v>16.213114754098363</v>
      </c>
      <c r="W39" s="333">
        <v>12</v>
      </c>
      <c r="X39" s="137">
        <v>1.22</v>
      </c>
      <c r="Y39" s="131">
        <v>1.24</v>
      </c>
      <c r="Z39" s="353">
        <v>4.0199999999999996</v>
      </c>
      <c r="AA39" s="132">
        <v>3.4</v>
      </c>
      <c r="AB39" s="131">
        <v>1.25</v>
      </c>
      <c r="AC39" s="353">
        <v>1.45</v>
      </c>
      <c r="AD39" s="335">
        <v>15.999999999999993</v>
      </c>
      <c r="AE39" s="335">
        <v>12.761290322580649</v>
      </c>
      <c r="AF39" s="354">
        <v>3660</v>
      </c>
      <c r="AG39" s="353">
        <v>17.350000000000001</v>
      </c>
      <c r="AH39" s="353">
        <v>24.88</v>
      </c>
      <c r="AI39" s="355">
        <v>14.005763688760799</v>
      </c>
      <c r="AJ39" s="356">
        <v>-20.498392282958182</v>
      </c>
      <c r="AK39" s="357">
        <v>0.704283511347782</v>
      </c>
      <c r="AL39" s="339">
        <v>18.75</v>
      </c>
      <c r="AM39" s="438">
        <v>13.484552524869732</v>
      </c>
      <c r="AN39" s="438">
        <v>12.593380967869242</v>
      </c>
      <c r="AO39" s="335">
        <v>17.881124241811918</v>
      </c>
      <c r="AP39" s="358"/>
      <c r="AQ39" s="402">
        <v>0.19</v>
      </c>
      <c r="AR39" s="427">
        <v>0.16</v>
      </c>
      <c r="AS39" s="427">
        <v>0.15</v>
      </c>
      <c r="AT39" s="427">
        <v>0.13</v>
      </c>
      <c r="AU39" s="427">
        <v>0.115</v>
      </c>
      <c r="AV39" s="427">
        <v>0.105</v>
      </c>
      <c r="AW39" s="427">
        <v>9.5000000000000001E-2</v>
      </c>
      <c r="AX39" s="427">
        <v>6.5000000000000002E-2</v>
      </c>
      <c r="AY39" s="427">
        <v>5.5E-2</v>
      </c>
      <c r="AZ39" s="427">
        <v>4.4999999999999998E-2</v>
      </c>
      <c r="BA39" s="427">
        <v>3.6670000000000001E-2</v>
      </c>
      <c r="BB39" s="366">
        <v>1.4999999999999999E-2</v>
      </c>
      <c r="BC39" s="363">
        <v>18.75</v>
      </c>
      <c r="BD39" s="364">
        <v>6.6666666666666652</v>
      </c>
      <c r="BE39" s="364">
        <v>15.384615384615369</v>
      </c>
      <c r="BF39" s="364">
        <v>13.043478260869559</v>
      </c>
      <c r="BG39" s="364">
        <v>9.5238095238095344</v>
      </c>
      <c r="BH39" s="364">
        <v>10.526315789473667</v>
      </c>
      <c r="BI39" s="364">
        <v>46.153846153846132</v>
      </c>
      <c r="BJ39" s="364">
        <v>18.181818181818187</v>
      </c>
      <c r="BK39" s="364">
        <v>22.222222222222221</v>
      </c>
      <c r="BL39" s="364">
        <v>22.716116716662111</v>
      </c>
      <c r="BM39" s="365">
        <v>144.4666666666667</v>
      </c>
      <c r="BN39" s="349">
        <v>29.785050506059108</v>
      </c>
      <c r="BO39" s="349">
        <v>37.642955740963018</v>
      </c>
    </row>
    <row r="40" spans="1:67">
      <c r="A40" s="20" t="s">
        <v>304</v>
      </c>
      <c r="B40" s="21" t="s">
        <v>305</v>
      </c>
      <c r="C40" s="28" t="s">
        <v>102</v>
      </c>
      <c r="D40" s="28" t="s">
        <v>613</v>
      </c>
      <c r="E40" s="101">
        <v>13</v>
      </c>
      <c r="F40" s="104">
        <v>200</v>
      </c>
      <c r="G40" s="39" t="s">
        <v>717</v>
      </c>
      <c r="H40" s="40" t="s">
        <v>717</v>
      </c>
      <c r="I40" s="410">
        <v>51.95</v>
      </c>
      <c r="J40" s="294">
        <v>1.4629451395572672</v>
      </c>
      <c r="K40" s="425">
        <v>0.18</v>
      </c>
      <c r="L40" s="385">
        <v>0.19</v>
      </c>
      <c r="M40" s="214">
        <v>5.5555555555555562</v>
      </c>
      <c r="N40" s="352">
        <v>40737</v>
      </c>
      <c r="O40" s="26">
        <v>40739</v>
      </c>
      <c r="P40" s="27">
        <v>40746</v>
      </c>
      <c r="Q40" s="27" t="s">
        <v>14</v>
      </c>
      <c r="R40" s="399" t="s">
        <v>368</v>
      </c>
      <c r="S40" s="211">
        <v>0.76</v>
      </c>
      <c r="T40" s="221">
        <v>12.794612794612789</v>
      </c>
      <c r="U40" s="332">
        <v>-6.0663446233433227</v>
      </c>
      <c r="V40" s="47">
        <v>8.7457912457912457</v>
      </c>
      <c r="W40" s="333">
        <v>12</v>
      </c>
      <c r="X40" s="137">
        <v>5.94</v>
      </c>
      <c r="Y40" s="131">
        <v>1.93</v>
      </c>
      <c r="Z40" s="124">
        <v>5.0999999999999996</v>
      </c>
      <c r="AA40" s="132">
        <v>2.27</v>
      </c>
      <c r="AB40" s="131">
        <v>5.47</v>
      </c>
      <c r="AC40" s="124">
        <v>3.56</v>
      </c>
      <c r="AD40" s="335">
        <v>-34.917733089579507</v>
      </c>
      <c r="AE40" s="335">
        <v>4.920858948006555</v>
      </c>
      <c r="AF40" s="205">
        <v>889</v>
      </c>
      <c r="AG40" s="124">
        <v>34.75</v>
      </c>
      <c r="AH40" s="124">
        <v>55.42</v>
      </c>
      <c r="AI40" s="355">
        <v>49.496402877697847</v>
      </c>
      <c r="AJ40" s="356">
        <v>-6.2612775171418233</v>
      </c>
      <c r="AK40" s="357">
        <v>0.53313506829560098</v>
      </c>
      <c r="AL40" s="339">
        <v>15.384615384615369</v>
      </c>
      <c r="AM40" s="437">
        <v>11.744870942148067</v>
      </c>
      <c r="AN40" s="437">
        <v>10.151370567009611</v>
      </c>
      <c r="AO40" s="335">
        <v>19.040898208896493</v>
      </c>
      <c r="AP40" s="358"/>
      <c r="AQ40" s="402">
        <v>0.6</v>
      </c>
      <c r="AR40" s="427">
        <v>0.52</v>
      </c>
      <c r="AS40" s="428">
        <v>0.5</v>
      </c>
      <c r="AT40" s="428">
        <v>0.43</v>
      </c>
      <c r="AU40" s="444">
        <v>0.4</v>
      </c>
      <c r="AV40" s="428">
        <v>0.37</v>
      </c>
      <c r="AW40" s="428">
        <v>0.3</v>
      </c>
      <c r="AX40" s="428">
        <v>0.23</v>
      </c>
      <c r="AY40" s="428">
        <v>0.155</v>
      </c>
      <c r="AZ40" s="428">
        <v>0.115</v>
      </c>
      <c r="BA40" s="428">
        <v>0.105</v>
      </c>
      <c r="BB40" s="366">
        <v>0.1</v>
      </c>
      <c r="BC40" s="363">
        <v>15.384615384615369</v>
      </c>
      <c r="BD40" s="364">
        <v>4.0000000000000044</v>
      </c>
      <c r="BE40" s="364">
        <v>16.279069767441872</v>
      </c>
      <c r="BF40" s="364">
        <v>7.4999999999999956</v>
      </c>
      <c r="BG40" s="364">
        <v>8.1081081081081123</v>
      </c>
      <c r="BH40" s="364">
        <v>23.333333333333332</v>
      </c>
      <c r="BI40" s="364">
        <v>30.434782608695627</v>
      </c>
      <c r="BJ40" s="364">
        <v>48.387096774193537</v>
      </c>
      <c r="BK40" s="364">
        <v>34.782608695652165</v>
      </c>
      <c r="BL40" s="364">
        <v>9.5238095238095344</v>
      </c>
      <c r="BM40" s="365">
        <v>4.9999999999999822</v>
      </c>
      <c r="BN40" s="349">
        <v>18.430311290531776</v>
      </c>
      <c r="BO40" s="349">
        <v>13.620873653172108</v>
      </c>
    </row>
    <row r="41" spans="1:67">
      <c r="A41" s="29" t="s">
        <v>474</v>
      </c>
      <c r="B41" s="31" t="s">
        <v>475</v>
      </c>
      <c r="C41" s="28" t="s">
        <v>102</v>
      </c>
      <c r="D41" s="36" t="s">
        <v>610</v>
      </c>
      <c r="E41" s="102">
        <v>17</v>
      </c>
      <c r="F41" s="104">
        <v>149</v>
      </c>
      <c r="G41" s="41" t="s">
        <v>717</v>
      </c>
      <c r="H41" s="43" t="s">
        <v>717</v>
      </c>
      <c r="I41" s="125">
        <v>21.81</v>
      </c>
      <c r="J41" s="294">
        <v>1.46721687299404</v>
      </c>
      <c r="K41" s="421">
        <v>7.7499999999999999E-2</v>
      </c>
      <c r="L41" s="406">
        <v>0.08</v>
      </c>
      <c r="M41" s="215">
        <v>3.2258064516128999</v>
      </c>
      <c r="N41" s="44">
        <v>40483</v>
      </c>
      <c r="O41" s="45">
        <v>40485</v>
      </c>
      <c r="P41" s="35">
        <v>40499</v>
      </c>
      <c r="Q41" s="35" t="s">
        <v>428</v>
      </c>
      <c r="R41" s="31"/>
      <c r="S41" s="171">
        <v>0.32</v>
      </c>
      <c r="T41" s="221">
        <v>29.090909090909086</v>
      </c>
      <c r="U41" s="332">
        <v>32.424020525436418</v>
      </c>
      <c r="V41" s="47">
        <v>19.827272727272724</v>
      </c>
      <c r="W41" s="369">
        <v>12</v>
      </c>
      <c r="X41" s="137">
        <v>1.1000000000000001</v>
      </c>
      <c r="Y41" s="131">
        <v>1.8</v>
      </c>
      <c r="Z41" s="353">
        <v>3.18</v>
      </c>
      <c r="AA41" s="132">
        <v>1.99</v>
      </c>
      <c r="AB41" s="131">
        <v>1.1200000000000001</v>
      </c>
      <c r="AC41" s="124">
        <v>1.26</v>
      </c>
      <c r="AD41" s="335">
        <v>12.5</v>
      </c>
      <c r="AE41" s="335">
        <v>10.81845238095238</v>
      </c>
      <c r="AF41" s="354">
        <v>3120</v>
      </c>
      <c r="AG41" s="353">
        <v>18.850000000000001</v>
      </c>
      <c r="AH41" s="353">
        <v>27.07</v>
      </c>
      <c r="AI41" s="355">
        <v>15.70291777188327</v>
      </c>
      <c r="AJ41" s="356">
        <v>-19.431104543775401</v>
      </c>
      <c r="AK41" s="374">
        <v>0.78184591323109798</v>
      </c>
      <c r="AL41" s="339">
        <v>3.3057851239669529</v>
      </c>
      <c r="AM41" s="438">
        <v>7.7217345015941907</v>
      </c>
      <c r="AN41" s="438">
        <v>12.94843559678187</v>
      </c>
      <c r="AO41" s="335">
        <v>16.561365069071584</v>
      </c>
      <c r="AP41" s="375"/>
      <c r="AQ41" s="367">
        <v>0.3125</v>
      </c>
      <c r="AR41" s="378">
        <v>0.30249999999999999</v>
      </c>
      <c r="AS41" s="378">
        <v>0.28499999999999998</v>
      </c>
      <c r="AT41" s="378">
        <v>0.25</v>
      </c>
      <c r="AU41" s="378">
        <v>0.21</v>
      </c>
      <c r="AV41" s="378">
        <v>0.17</v>
      </c>
      <c r="AW41" s="378">
        <v>0.14499999999999999</v>
      </c>
      <c r="AX41" s="378">
        <v>0.115</v>
      </c>
      <c r="AY41" s="378">
        <v>0.09</v>
      </c>
      <c r="AZ41" s="378">
        <v>0.08</v>
      </c>
      <c r="BA41" s="378">
        <v>6.7500000000000004E-2</v>
      </c>
      <c r="BB41" s="398">
        <v>5.7500000000000002E-2</v>
      </c>
      <c r="BC41" s="363">
        <v>3.3057851239669529</v>
      </c>
      <c r="BD41" s="364">
        <v>6.1403508771929776</v>
      </c>
      <c r="BE41" s="364">
        <v>13.999999999999993</v>
      </c>
      <c r="BF41" s="364">
        <v>19.047619047619047</v>
      </c>
      <c r="BG41" s="364">
        <v>23.52941176470587</v>
      </c>
      <c r="BH41" s="364">
        <v>17.241379310344836</v>
      </c>
      <c r="BI41" s="364">
        <v>26.086956521739108</v>
      </c>
      <c r="BJ41" s="364">
        <v>27.777777777777786</v>
      </c>
      <c r="BK41" s="364">
        <v>12.5</v>
      </c>
      <c r="BL41" s="364">
        <v>18.518518518518512</v>
      </c>
      <c r="BM41" s="365">
        <v>17.3913043478261</v>
      </c>
      <c r="BN41" s="349">
        <v>16.867191208153738</v>
      </c>
      <c r="BO41" s="349">
        <v>7.2775869888427307</v>
      </c>
    </row>
    <row r="42" spans="1:67">
      <c r="A42" s="10" t="s">
        <v>111</v>
      </c>
      <c r="B42" s="11" t="s">
        <v>112</v>
      </c>
      <c r="C42" s="28" t="s">
        <v>102</v>
      </c>
      <c r="D42" s="19" t="s">
        <v>610</v>
      </c>
      <c r="E42" s="100">
        <v>16</v>
      </c>
      <c r="F42" s="104">
        <v>167</v>
      </c>
      <c r="G42" s="37" t="s">
        <v>717</v>
      </c>
      <c r="H42" s="38" t="s">
        <v>717</v>
      </c>
      <c r="I42" s="147">
        <v>69.59</v>
      </c>
      <c r="J42" s="293">
        <v>1.494467595918954</v>
      </c>
      <c r="K42" s="418">
        <v>0.25</v>
      </c>
      <c r="L42" s="400">
        <v>0.26</v>
      </c>
      <c r="M42" s="213">
        <v>4.0000000000000044</v>
      </c>
      <c r="N42" s="16">
        <v>40613</v>
      </c>
      <c r="O42" s="17">
        <v>40617</v>
      </c>
      <c r="P42" s="18">
        <v>40633</v>
      </c>
      <c r="Q42" s="18" t="s">
        <v>10</v>
      </c>
      <c r="R42" s="11" t="s">
        <v>110</v>
      </c>
      <c r="S42" s="211">
        <v>1.04</v>
      </c>
      <c r="T42" s="222">
        <v>19.809523809523803</v>
      </c>
      <c r="U42" s="380">
        <v>-14.875404110228965</v>
      </c>
      <c r="V42" s="46">
        <v>13.2552380952381</v>
      </c>
      <c r="W42" s="333">
        <v>12</v>
      </c>
      <c r="X42" s="145">
        <v>5.25</v>
      </c>
      <c r="Y42" s="146">
        <v>19.62</v>
      </c>
      <c r="Z42" s="147">
        <v>3</v>
      </c>
      <c r="AA42" s="148">
        <v>1.23</v>
      </c>
      <c r="AB42" s="146">
        <v>0.43</v>
      </c>
      <c r="AC42" s="147">
        <v>8.2200000000000006</v>
      </c>
      <c r="AD42" s="957">
        <v>1811.627906976744</v>
      </c>
      <c r="AE42" s="381">
        <v>8.2485835526159832</v>
      </c>
      <c r="AF42" s="396">
        <v>3600</v>
      </c>
      <c r="AG42" s="147">
        <v>55.18</v>
      </c>
      <c r="AH42" s="147">
        <v>73.930000000000007</v>
      </c>
      <c r="AI42" s="336">
        <v>26.114534251540423</v>
      </c>
      <c r="AJ42" s="337">
        <v>-5.8704179629379167</v>
      </c>
      <c r="AK42" s="357">
        <v>0.63588338890846996</v>
      </c>
      <c r="AL42" s="382">
        <v>4.1666666666666741</v>
      </c>
      <c r="AM42" s="383">
        <v>4.3532011211615984</v>
      </c>
      <c r="AN42" s="383">
        <v>4.5639552591273151</v>
      </c>
      <c r="AO42" s="334">
        <v>7.1773462536293122</v>
      </c>
      <c r="AP42" s="358"/>
      <c r="AQ42" s="402">
        <v>1</v>
      </c>
      <c r="AR42" s="427">
        <v>0.96</v>
      </c>
      <c r="AS42" s="428">
        <v>0.92</v>
      </c>
      <c r="AT42" s="428">
        <v>0.88</v>
      </c>
      <c r="AU42" s="428">
        <v>0.84</v>
      </c>
      <c r="AV42" s="428">
        <v>0.8</v>
      </c>
      <c r="AW42" s="428">
        <v>0.72</v>
      </c>
      <c r="AX42" s="428">
        <v>0.6</v>
      </c>
      <c r="AY42" s="428">
        <v>0.56833999999999996</v>
      </c>
      <c r="AZ42" s="428">
        <v>0.53332000000000002</v>
      </c>
      <c r="BA42" s="428">
        <v>0.5</v>
      </c>
      <c r="BB42" s="366">
        <v>0.46667999999999998</v>
      </c>
      <c r="BC42" s="346">
        <v>4.1666666666666741</v>
      </c>
      <c r="BD42" s="347">
        <v>4.347826086956518</v>
      </c>
      <c r="BE42" s="347">
        <v>4.5454545454545405</v>
      </c>
      <c r="BF42" s="347">
        <v>4.7619047619047672</v>
      </c>
      <c r="BG42" s="347">
        <v>4.9999999999999822</v>
      </c>
      <c r="BH42" s="347">
        <v>11.111111111111116</v>
      </c>
      <c r="BI42" s="347">
        <v>2</v>
      </c>
      <c r="BJ42" s="347">
        <v>5.5706091424147601</v>
      </c>
      <c r="BK42" s="347">
        <v>6.5664141603539941</v>
      </c>
      <c r="BL42" s="347">
        <v>6.6640000000000015</v>
      </c>
      <c r="BM42" s="348">
        <v>7.1397960058284147</v>
      </c>
      <c r="BN42" s="350">
        <v>7.2612529527900698</v>
      </c>
      <c r="BO42" s="350">
        <v>4.4477748488071907</v>
      </c>
    </row>
    <row r="43" spans="1:67">
      <c r="A43" s="20" t="s">
        <v>28</v>
      </c>
      <c r="B43" s="21" t="s">
        <v>29</v>
      </c>
      <c r="C43" s="28" t="s">
        <v>102</v>
      </c>
      <c r="D43" s="28" t="s">
        <v>613</v>
      </c>
      <c r="E43" s="101">
        <v>13</v>
      </c>
      <c r="F43" s="104">
        <v>192</v>
      </c>
      <c r="G43" s="39" t="s">
        <v>660</v>
      </c>
      <c r="H43" s="40" t="s">
        <v>660</v>
      </c>
      <c r="I43" s="159">
        <v>41.53</v>
      </c>
      <c r="J43" s="294">
        <v>1.6855285335901751</v>
      </c>
      <c r="K43" s="425">
        <v>0.155</v>
      </c>
      <c r="L43" s="385">
        <v>0.17499999999999999</v>
      </c>
      <c r="M43" s="214">
        <v>12.9032258064516</v>
      </c>
      <c r="N43" s="25">
        <v>40527</v>
      </c>
      <c r="O43" s="26">
        <v>40529</v>
      </c>
      <c r="P43" s="27">
        <v>40543</v>
      </c>
      <c r="Q43" s="27" t="s">
        <v>10</v>
      </c>
      <c r="R43" s="21"/>
      <c r="S43" s="211">
        <v>0.7</v>
      </c>
      <c r="T43" s="221">
        <v>24.475524475524466</v>
      </c>
      <c r="U43" s="332">
        <v>-8.4036082048043159</v>
      </c>
      <c r="V43" s="47">
        <v>14.520979020979018</v>
      </c>
      <c r="W43" s="333">
        <v>12</v>
      </c>
      <c r="X43" s="137">
        <v>2.86</v>
      </c>
      <c r="Y43" s="131">
        <v>1.55</v>
      </c>
      <c r="Z43" s="353">
        <v>5.29</v>
      </c>
      <c r="AA43" s="132">
        <v>1.3</v>
      </c>
      <c r="AB43" s="131">
        <v>3.01</v>
      </c>
      <c r="AC43" s="124">
        <v>3.2</v>
      </c>
      <c r="AD43" s="335">
        <v>6.3122923588039948</v>
      </c>
      <c r="AE43" s="386">
        <v>8.9015110920587297</v>
      </c>
      <c r="AF43" s="354">
        <v>1950</v>
      </c>
      <c r="AG43" s="353">
        <v>28.27</v>
      </c>
      <c r="AH43" s="353">
        <v>46.87</v>
      </c>
      <c r="AI43" s="355">
        <v>46.904846126636009</v>
      </c>
      <c r="AJ43" s="356">
        <v>-11.393215276296131</v>
      </c>
      <c r="AK43" s="357">
        <v>0.92669928514890099</v>
      </c>
      <c r="AL43" s="339">
        <v>12.727272727272716</v>
      </c>
      <c r="AM43" s="438">
        <v>11.27383564427249</v>
      </c>
      <c r="AN43" s="438">
        <v>13.442437615833922</v>
      </c>
      <c r="AO43" s="335">
        <v>14.505717044633331</v>
      </c>
      <c r="AP43" s="358"/>
      <c r="AQ43" s="402">
        <v>0.62</v>
      </c>
      <c r="AR43" s="427">
        <v>0.55000000000000004</v>
      </c>
      <c r="AS43" s="427">
        <v>0.5</v>
      </c>
      <c r="AT43" s="427">
        <v>0.45</v>
      </c>
      <c r="AU43" s="427">
        <v>0.4</v>
      </c>
      <c r="AV43" s="427">
        <v>0.33</v>
      </c>
      <c r="AW43" s="427">
        <v>0.28749999999999998</v>
      </c>
      <c r="AX43" s="427">
        <v>0.24249999999999999</v>
      </c>
      <c r="AY43" s="427">
        <v>0.23499999999999999</v>
      </c>
      <c r="AZ43" s="427">
        <v>0.19</v>
      </c>
      <c r="BA43" s="427">
        <v>0.16</v>
      </c>
      <c r="BB43" s="366">
        <v>2.5000000000000001E-2</v>
      </c>
      <c r="BC43" s="363">
        <v>12.727272727272716</v>
      </c>
      <c r="BD43" s="445">
        <v>10.000000000000011</v>
      </c>
      <c r="BE43" s="445">
        <v>11.111111111111116</v>
      </c>
      <c r="BF43" s="445">
        <v>12.5</v>
      </c>
      <c r="BG43" s="445">
        <v>21.212121212121204</v>
      </c>
      <c r="BH43" s="445">
        <v>14.782608695652179</v>
      </c>
      <c r="BI43" s="445">
        <v>18.556701030927833</v>
      </c>
      <c r="BJ43" s="445">
        <v>3.1914893617021272</v>
      </c>
      <c r="BK43" s="445">
        <v>23.68421052631577</v>
      </c>
      <c r="BL43" s="445">
        <v>18.75</v>
      </c>
      <c r="BM43" s="365">
        <v>540</v>
      </c>
      <c r="BN43" s="349">
        <v>62.410501333191178</v>
      </c>
      <c r="BO43" s="349">
        <v>151.12650736442131</v>
      </c>
    </row>
    <row r="44" spans="1:67">
      <c r="A44" s="20" t="s">
        <v>543</v>
      </c>
      <c r="B44" s="21" t="s">
        <v>547</v>
      </c>
      <c r="C44" s="28" t="s">
        <v>102</v>
      </c>
      <c r="D44" s="28" t="s">
        <v>610</v>
      </c>
      <c r="E44" s="101">
        <v>21</v>
      </c>
      <c r="F44" s="104">
        <v>116</v>
      </c>
      <c r="G44" s="39" t="s">
        <v>717</v>
      </c>
      <c r="H44" s="40" t="s">
        <v>717</v>
      </c>
      <c r="I44" s="124">
        <v>51.21</v>
      </c>
      <c r="J44" s="294">
        <v>1.718414372192931</v>
      </c>
      <c r="K44" s="425">
        <v>0.21</v>
      </c>
      <c r="L44" s="385">
        <v>0.22</v>
      </c>
      <c r="M44" s="214">
        <v>4.7619047619047672</v>
      </c>
      <c r="N44" s="25">
        <v>40786</v>
      </c>
      <c r="O44" s="26">
        <v>40788</v>
      </c>
      <c r="P44" s="27">
        <v>40802</v>
      </c>
      <c r="Q44" s="27" t="s">
        <v>774</v>
      </c>
      <c r="R44" s="185" t="s">
        <v>193</v>
      </c>
      <c r="S44" s="211">
        <v>0.88</v>
      </c>
      <c r="T44" s="221">
        <v>28.75816993464052</v>
      </c>
      <c r="U44" s="332">
        <v>-22.861638613556082</v>
      </c>
      <c r="V44" s="47">
        <v>16.735294117647062</v>
      </c>
      <c r="W44" s="333">
        <v>12</v>
      </c>
      <c r="X44" s="137">
        <v>3.06</v>
      </c>
      <c r="Y44" s="131">
        <v>8.9500000000000011</v>
      </c>
      <c r="Z44" s="353">
        <v>0.73</v>
      </c>
      <c r="AA44" s="132">
        <v>0.8</v>
      </c>
      <c r="AB44" s="131">
        <v>0.83</v>
      </c>
      <c r="AC44" s="353">
        <v>6.07</v>
      </c>
      <c r="AD44" s="335">
        <v>631.32530120481931</v>
      </c>
      <c r="AE44" s="386">
        <v>6.8937201319243471</v>
      </c>
      <c r="AF44" s="354">
        <v>3200</v>
      </c>
      <c r="AG44" s="353">
        <v>43.85</v>
      </c>
      <c r="AH44" s="353">
        <v>54.08</v>
      </c>
      <c r="AI44" s="355">
        <v>16.784492588369432</v>
      </c>
      <c r="AJ44" s="356">
        <v>-5.3069526627218888</v>
      </c>
      <c r="AK44" s="357">
        <v>1.2503516555838159</v>
      </c>
      <c r="AL44" s="339">
        <v>5.12820512820511</v>
      </c>
      <c r="AM44" s="438">
        <v>11.5973666981678</v>
      </c>
      <c r="AN44" s="438">
        <v>14.31755108178514</v>
      </c>
      <c r="AO44" s="335">
        <v>11.45081946974347</v>
      </c>
      <c r="AP44" s="358"/>
      <c r="AQ44" s="402">
        <v>0.82</v>
      </c>
      <c r="AR44" s="427">
        <v>0.78</v>
      </c>
      <c r="AS44" s="428">
        <v>0.7</v>
      </c>
      <c r="AT44" s="428">
        <v>0.59</v>
      </c>
      <c r="AU44" s="428">
        <v>0.51</v>
      </c>
      <c r="AV44" s="428">
        <v>0.42</v>
      </c>
      <c r="AW44" s="428">
        <v>0.376</v>
      </c>
      <c r="AX44" s="428">
        <v>0.33600000000000002</v>
      </c>
      <c r="AY44" s="428">
        <v>0.31359999999999999</v>
      </c>
      <c r="AZ44" s="428">
        <v>0.29759999999999998</v>
      </c>
      <c r="BA44" s="428">
        <v>0.27732000000000001</v>
      </c>
      <c r="BB44" s="366">
        <v>0.25063999999999997</v>
      </c>
      <c r="BC44" s="363">
        <v>5.12820512820511</v>
      </c>
      <c r="BD44" s="364">
        <v>11.428571428571427</v>
      </c>
      <c r="BE44" s="364">
        <v>18.644067796610166</v>
      </c>
      <c r="BF44" s="364">
        <v>15.686274509803912</v>
      </c>
      <c r="BG44" s="364">
        <v>21.428571428571438</v>
      </c>
      <c r="BH44" s="364">
        <v>11.70212765957446</v>
      </c>
      <c r="BI44" s="364">
        <v>11.90476190476191</v>
      </c>
      <c r="BJ44" s="364">
        <v>7.1428571428571397</v>
      </c>
      <c r="BK44" s="364">
        <v>5.3763440860214997</v>
      </c>
      <c r="BL44" s="364">
        <v>7.312851579402845</v>
      </c>
      <c r="BM44" s="365">
        <v>10.644749441429949</v>
      </c>
      <c r="BN44" s="349">
        <v>11.490852918709994</v>
      </c>
      <c r="BO44" s="349">
        <v>5.0694745107801156</v>
      </c>
    </row>
    <row r="45" spans="1:67">
      <c r="A45" s="20" t="s">
        <v>208</v>
      </c>
      <c r="B45" s="21" t="s">
        <v>209</v>
      </c>
      <c r="C45" s="28" t="s">
        <v>102</v>
      </c>
      <c r="D45" s="28" t="s">
        <v>610</v>
      </c>
      <c r="E45" s="101">
        <v>11</v>
      </c>
      <c r="F45" s="104">
        <v>217</v>
      </c>
      <c r="G45" s="39" t="s">
        <v>717</v>
      </c>
      <c r="H45" s="40" t="s">
        <v>717</v>
      </c>
      <c r="I45" s="124">
        <v>26.92</v>
      </c>
      <c r="J45" s="294">
        <v>1.7830609212481423</v>
      </c>
      <c r="K45" s="425">
        <v>0.11</v>
      </c>
      <c r="L45" s="385">
        <v>0.12</v>
      </c>
      <c r="M45" s="214">
        <v>9.0909090909090828</v>
      </c>
      <c r="N45" s="25">
        <v>40686</v>
      </c>
      <c r="O45" s="26">
        <v>40688</v>
      </c>
      <c r="P45" s="27">
        <v>40702</v>
      </c>
      <c r="Q45" s="27" t="s">
        <v>143</v>
      </c>
      <c r="R45" s="21"/>
      <c r="S45" s="211">
        <v>0.48</v>
      </c>
      <c r="T45" s="221">
        <v>14.371257485029941</v>
      </c>
      <c r="U45" s="332">
        <v>-42.592722798279006</v>
      </c>
      <c r="V45" s="47">
        <v>8.0598802395209628</v>
      </c>
      <c r="W45" s="333">
        <v>12</v>
      </c>
      <c r="X45" s="137">
        <v>3.34</v>
      </c>
      <c r="Y45" s="131">
        <v>0.8</v>
      </c>
      <c r="Z45" s="353">
        <v>0.82</v>
      </c>
      <c r="AA45" s="132">
        <v>0.92</v>
      </c>
      <c r="AB45" s="131">
        <v>3.65</v>
      </c>
      <c r="AC45" s="353">
        <v>3.98</v>
      </c>
      <c r="AD45" s="335">
        <v>9.0410958904109524</v>
      </c>
      <c r="AE45" s="386">
        <v>9.2191780821917799</v>
      </c>
      <c r="AF45" s="354">
        <v>1480</v>
      </c>
      <c r="AG45" s="353">
        <v>21.55</v>
      </c>
      <c r="AH45" s="353">
        <v>32.619999999999997</v>
      </c>
      <c r="AI45" s="355">
        <v>24.918793503480277</v>
      </c>
      <c r="AJ45" s="356">
        <v>-17.47394236664622</v>
      </c>
      <c r="AK45" s="357" t="s">
        <v>664</v>
      </c>
      <c r="AL45" s="339">
        <v>4.9999999999999822</v>
      </c>
      <c r="AM45" s="438">
        <v>6.2658569182611146</v>
      </c>
      <c r="AN45" s="438">
        <v>11.842691472014469</v>
      </c>
      <c r="AO45" s="335" t="s">
        <v>664</v>
      </c>
      <c r="AP45" s="358"/>
      <c r="AQ45" s="402">
        <v>0.42</v>
      </c>
      <c r="AR45" s="442">
        <v>0.4</v>
      </c>
      <c r="AS45" s="428">
        <v>0.39</v>
      </c>
      <c r="AT45" s="428">
        <v>0.35</v>
      </c>
      <c r="AU45" s="428">
        <v>0.30667</v>
      </c>
      <c r="AV45" s="428">
        <v>0.24</v>
      </c>
      <c r="AW45" s="428">
        <v>0.21332999999999999</v>
      </c>
      <c r="AX45" s="428">
        <v>0.15998000000000001</v>
      </c>
      <c r="AY45" s="428">
        <v>0.12887999999999999</v>
      </c>
      <c r="AZ45" s="428">
        <v>0.12444</v>
      </c>
      <c r="BA45" s="444">
        <v>0</v>
      </c>
      <c r="BB45" s="362">
        <v>0</v>
      </c>
      <c r="BC45" s="363">
        <v>4.9999999999999822</v>
      </c>
      <c r="BD45" s="445">
        <v>2.5641025641025776</v>
      </c>
      <c r="BE45" s="445">
        <v>11.428571428571427</v>
      </c>
      <c r="BF45" s="445">
        <v>14.129194247888613</v>
      </c>
      <c r="BG45" s="445">
        <v>27.779166666666661</v>
      </c>
      <c r="BH45" s="445">
        <v>12.501757839966253</v>
      </c>
      <c r="BI45" s="445">
        <v>33.3479184898112</v>
      </c>
      <c r="BJ45" s="445">
        <v>24.130974549968983</v>
      </c>
      <c r="BK45" s="445">
        <v>3.5679845708775249</v>
      </c>
      <c r="BL45" s="445">
        <v>0</v>
      </c>
      <c r="BM45" s="365">
        <v>0</v>
      </c>
      <c r="BN45" s="349">
        <v>12.222697305259381</v>
      </c>
      <c r="BO45" s="349">
        <v>11.092903289908062</v>
      </c>
    </row>
    <row r="46" spans="1:67">
      <c r="A46" s="29" t="s">
        <v>77</v>
      </c>
      <c r="B46" s="31" t="s">
        <v>78</v>
      </c>
      <c r="C46" s="28" t="s">
        <v>102</v>
      </c>
      <c r="D46" s="36" t="s">
        <v>613</v>
      </c>
      <c r="E46" s="102">
        <v>16</v>
      </c>
      <c r="F46" s="104">
        <v>170</v>
      </c>
      <c r="G46" s="41" t="s">
        <v>717</v>
      </c>
      <c r="H46" s="43" t="s">
        <v>717</v>
      </c>
      <c r="I46" s="125">
        <v>55</v>
      </c>
      <c r="J46" s="295">
        <v>1.8181818181818181</v>
      </c>
      <c r="K46" s="421">
        <v>0.24</v>
      </c>
      <c r="L46" s="406">
        <v>0.25</v>
      </c>
      <c r="M46" s="215">
        <v>4.1666666666666741</v>
      </c>
      <c r="N46" s="44">
        <v>40731</v>
      </c>
      <c r="O46" s="45">
        <v>40735</v>
      </c>
      <c r="P46" s="35">
        <v>40745</v>
      </c>
      <c r="Q46" s="35" t="s">
        <v>357</v>
      </c>
      <c r="R46" s="31" t="s">
        <v>351</v>
      </c>
      <c r="S46" s="171">
        <v>1</v>
      </c>
      <c r="T46" s="287">
        <v>18.761726078799242</v>
      </c>
      <c r="U46" s="388">
        <v>-16.782444404393232</v>
      </c>
      <c r="V46" s="48">
        <v>10.31894934333959</v>
      </c>
      <c r="W46" s="369">
        <v>12</v>
      </c>
      <c r="X46" s="138">
        <v>5.33</v>
      </c>
      <c r="Y46" s="133" t="s">
        <v>762</v>
      </c>
      <c r="Z46" s="125">
        <v>3.38</v>
      </c>
      <c r="AA46" s="134">
        <v>1.51</v>
      </c>
      <c r="AB46" s="133" t="s">
        <v>762</v>
      </c>
      <c r="AC46" s="125" t="s">
        <v>762</v>
      </c>
      <c r="AD46" s="370" t="s">
        <v>664</v>
      </c>
      <c r="AE46" s="389" t="s">
        <v>664</v>
      </c>
      <c r="AF46" s="206">
        <v>117</v>
      </c>
      <c r="AG46" s="125">
        <v>35.020000000000003</v>
      </c>
      <c r="AH46" s="125">
        <v>55</v>
      </c>
      <c r="AI46" s="372">
        <v>57.053112507138756</v>
      </c>
      <c r="AJ46" s="373">
        <v>0</v>
      </c>
      <c r="AK46" s="357">
        <v>0.53863889295344303</v>
      </c>
      <c r="AL46" s="390">
        <v>7.4766355140186702</v>
      </c>
      <c r="AM46" s="391">
        <v>4.7689553171647248</v>
      </c>
      <c r="AN46" s="391">
        <v>3.2510205368698308</v>
      </c>
      <c r="AO46" s="370">
        <v>6.0356215999256335</v>
      </c>
      <c r="AP46" s="358"/>
      <c r="AQ46" s="402">
        <v>1.1499999999999999</v>
      </c>
      <c r="AR46" s="427">
        <v>1.07</v>
      </c>
      <c r="AS46" s="428">
        <v>1.02</v>
      </c>
      <c r="AT46" s="428">
        <v>1</v>
      </c>
      <c r="AU46" s="428">
        <v>0.99</v>
      </c>
      <c r="AV46" s="428">
        <v>0.98</v>
      </c>
      <c r="AW46" s="428">
        <v>0.92</v>
      </c>
      <c r="AX46" s="428">
        <v>0.88</v>
      </c>
      <c r="AY46" s="428">
        <v>0.8</v>
      </c>
      <c r="AZ46" s="428">
        <v>0.73</v>
      </c>
      <c r="BA46" s="428">
        <v>0.64</v>
      </c>
      <c r="BB46" s="366">
        <v>0.54</v>
      </c>
      <c r="BC46" s="392">
        <v>7.4766355140186702</v>
      </c>
      <c r="BD46" s="393">
        <v>4.9019607843137303</v>
      </c>
      <c r="BE46" s="393">
        <v>2.0000000000000022</v>
      </c>
      <c r="BF46" s="393">
        <v>1.010101010101017</v>
      </c>
      <c r="BG46" s="393">
        <v>1.0204081632652962</v>
      </c>
      <c r="BH46" s="393">
        <v>6.5217391304347681</v>
      </c>
      <c r="BI46" s="393">
        <v>4.5454545454545405</v>
      </c>
      <c r="BJ46" s="393">
        <v>9.9999999999999876</v>
      </c>
      <c r="BK46" s="393">
        <v>9.5890410958904244</v>
      </c>
      <c r="BL46" s="393">
        <v>14.0625</v>
      </c>
      <c r="BM46" s="394">
        <v>18.518518518518512</v>
      </c>
      <c r="BN46" s="395">
        <v>7.2405780692724475</v>
      </c>
      <c r="BO46" s="395">
        <v>5.2668650178675405</v>
      </c>
    </row>
    <row r="47" spans="1:67">
      <c r="A47" s="10" t="s">
        <v>34</v>
      </c>
      <c r="B47" s="11" t="s">
        <v>35</v>
      </c>
      <c r="C47" s="19" t="s">
        <v>102</v>
      </c>
      <c r="D47" s="19" t="s">
        <v>613</v>
      </c>
      <c r="E47" s="100">
        <v>20</v>
      </c>
      <c r="F47" s="104">
        <v>117</v>
      </c>
      <c r="G47" s="37" t="s">
        <v>660</v>
      </c>
      <c r="H47" s="38" t="s">
        <v>660</v>
      </c>
      <c r="I47" s="147">
        <v>41.5</v>
      </c>
      <c r="J47" s="294">
        <v>1.8795180722891569</v>
      </c>
      <c r="K47" s="418">
        <v>0.185</v>
      </c>
      <c r="L47" s="400">
        <v>0.19500000000000001</v>
      </c>
      <c r="M47" s="213">
        <v>5.4054054054054168</v>
      </c>
      <c r="N47" s="16">
        <v>40520</v>
      </c>
      <c r="O47" s="17">
        <v>40522</v>
      </c>
      <c r="P47" s="18">
        <v>40542</v>
      </c>
      <c r="Q47" s="18" t="s">
        <v>11</v>
      </c>
      <c r="R47" s="11"/>
      <c r="S47" s="211">
        <v>0.78</v>
      </c>
      <c r="T47" s="221">
        <v>32.911392405063282</v>
      </c>
      <c r="U47" s="332">
        <v>9.8308805208574999</v>
      </c>
      <c r="V47" s="47">
        <v>17.510548523206751</v>
      </c>
      <c r="W47" s="333">
        <v>12</v>
      </c>
      <c r="X47" s="137">
        <v>2.37</v>
      </c>
      <c r="Y47" s="131">
        <v>2.74</v>
      </c>
      <c r="Z47" s="353">
        <v>2.5099999999999998</v>
      </c>
      <c r="AA47" s="132">
        <v>1.55</v>
      </c>
      <c r="AB47" s="131">
        <v>2.61</v>
      </c>
      <c r="AC47" s="353">
        <v>2.82</v>
      </c>
      <c r="AD47" s="335">
        <v>8.045977011494255</v>
      </c>
      <c r="AE47" s="335">
        <v>5.8030595407892145</v>
      </c>
      <c r="AF47" s="354">
        <v>1680</v>
      </c>
      <c r="AG47" s="353">
        <v>31.77</v>
      </c>
      <c r="AH47" s="353">
        <v>45.81</v>
      </c>
      <c r="AI47" s="355">
        <v>30.6263770853006</v>
      </c>
      <c r="AJ47" s="356">
        <v>-9.4084261078367213</v>
      </c>
      <c r="AK47" s="338">
        <v>1.5421503090359721</v>
      </c>
      <c r="AL47" s="339">
        <v>5.7142857142857153</v>
      </c>
      <c r="AM47" s="438">
        <v>10.396764017603722</v>
      </c>
      <c r="AN47" s="438">
        <v>10.95728171731842</v>
      </c>
      <c r="AO47" s="335">
        <v>7.1051969792542682</v>
      </c>
      <c r="AP47" s="341"/>
      <c r="AQ47" s="409">
        <v>0.74</v>
      </c>
      <c r="AR47" s="343">
        <v>0.7</v>
      </c>
      <c r="AS47" s="343">
        <v>0.63</v>
      </c>
      <c r="AT47" s="343">
        <v>0.55000000000000004</v>
      </c>
      <c r="AU47" s="343">
        <v>0.51</v>
      </c>
      <c r="AV47" s="343">
        <v>0.44</v>
      </c>
      <c r="AW47" s="343">
        <v>0.42</v>
      </c>
      <c r="AX47" s="343">
        <v>0.4</v>
      </c>
      <c r="AY47" s="343">
        <v>0.39529999999999998</v>
      </c>
      <c r="AZ47" s="344">
        <v>0.38119999999999998</v>
      </c>
      <c r="BA47" s="343">
        <v>0.3725</v>
      </c>
      <c r="BB47" s="345">
        <v>0.34639999999999999</v>
      </c>
      <c r="BC47" s="363">
        <v>5.7142857142857153</v>
      </c>
      <c r="BD47" s="445">
        <v>11.111111111111088</v>
      </c>
      <c r="BE47" s="445">
        <v>14.545454545454531</v>
      </c>
      <c r="BF47" s="445">
        <v>7.8431372549019764</v>
      </c>
      <c r="BG47" s="445">
        <v>15.909090909090921</v>
      </c>
      <c r="BH47" s="445">
        <v>4.7619047619047672</v>
      </c>
      <c r="BI47" s="445">
        <v>4.9999999999999822</v>
      </c>
      <c r="BJ47" s="445">
        <v>1.188970402226164</v>
      </c>
      <c r="BK47" s="445">
        <v>3.6988457502623366</v>
      </c>
      <c r="BL47" s="445">
        <v>2.3355704697986641</v>
      </c>
      <c r="BM47" s="365">
        <v>7.5346420323325596</v>
      </c>
      <c r="BN47" s="349">
        <v>7.2402739046698832</v>
      </c>
      <c r="BO47" s="349">
        <v>4.579136618815455</v>
      </c>
    </row>
    <row r="48" spans="1:67">
      <c r="A48" s="20" t="s">
        <v>402</v>
      </c>
      <c r="B48" s="21" t="s">
        <v>403</v>
      </c>
      <c r="C48" s="19" t="s">
        <v>102</v>
      </c>
      <c r="D48" s="28" t="s">
        <v>610</v>
      </c>
      <c r="E48" s="101">
        <v>36</v>
      </c>
      <c r="F48" s="104">
        <v>64</v>
      </c>
      <c r="G48" s="39" t="s">
        <v>660</v>
      </c>
      <c r="H48" s="40" t="s">
        <v>660</v>
      </c>
      <c r="I48" s="353">
        <v>63.15</v>
      </c>
      <c r="J48" s="294">
        <f>(S48/I48)*100</f>
        <v>1.9002375296912115</v>
      </c>
      <c r="K48" s="427">
        <v>0.28999999999999998</v>
      </c>
      <c r="L48" s="402">
        <v>0.3</v>
      </c>
      <c r="M48" s="24">
        <f>((L48/K48)-1)*100</f>
        <v>3.4482758620689724</v>
      </c>
      <c r="N48" s="352">
        <v>40689</v>
      </c>
      <c r="O48" s="26">
        <v>40694</v>
      </c>
      <c r="P48" s="27">
        <v>40714</v>
      </c>
      <c r="Q48" s="27" t="s">
        <v>626</v>
      </c>
      <c r="R48" s="21"/>
      <c r="S48" s="211">
        <f>L48*4</f>
        <v>1.2</v>
      </c>
      <c r="T48" s="221">
        <f>S48/X48*100</f>
        <v>17.964071856287426</v>
      </c>
      <c r="U48" s="332">
        <f>(I48/SQRT(22.5*X48*(I48/AA48))-1)*100</f>
        <v>-16.737555101120638</v>
      </c>
      <c r="V48" s="47">
        <f>I48/X48</f>
        <v>9.4535928143712571</v>
      </c>
      <c r="W48" s="333">
        <v>12</v>
      </c>
      <c r="X48" s="137">
        <v>6.68</v>
      </c>
      <c r="Y48" s="131">
        <v>1.33</v>
      </c>
      <c r="Z48" s="124">
        <v>2.3199999999999998</v>
      </c>
      <c r="AA48" s="132">
        <v>1.65</v>
      </c>
      <c r="AB48" s="131">
        <v>4.95</v>
      </c>
      <c r="AC48" s="124">
        <v>4.25</v>
      </c>
      <c r="AD48" s="335">
        <f>(AC48/AB48-1)*100</f>
        <v>-14.141414141414144</v>
      </c>
      <c r="AE48" s="335">
        <f>(I48/AB48)/Y48</f>
        <v>9.5921622237411697</v>
      </c>
      <c r="AF48" s="354">
        <v>1330</v>
      </c>
      <c r="AG48" s="124">
        <v>50.86</v>
      </c>
      <c r="AH48" s="124">
        <v>66.53</v>
      </c>
      <c r="AI48" s="355">
        <f>((I48-AG48)/AG48)*100</f>
        <v>24.164372788045611</v>
      </c>
      <c r="AJ48" s="356">
        <f>((I48-AH48)/AH48)*100</f>
        <v>-5.0804148504434128</v>
      </c>
      <c r="AK48" s="357">
        <f>AN48/AO48</f>
        <v>0.93369009552450544</v>
      </c>
      <c r="AL48" s="339">
        <f>((AQ48/AR48)^(1/1)-1)*100</f>
        <v>7.5471698113207308</v>
      </c>
      <c r="AM48" s="437">
        <f>((AQ48/AT48)^(1/3)-1)*100</f>
        <v>10.715524489384997</v>
      </c>
      <c r="AN48" s="437">
        <f>((AQ48/AV48)^(1/5)-1)*100</f>
        <v>13.697448881013807</v>
      </c>
      <c r="AO48" s="335">
        <f>((AQ48/BA48)^(1/10)-1)*100</f>
        <v>14.670230461552869</v>
      </c>
      <c r="AP48" s="358"/>
      <c r="AQ48" s="402">
        <v>1.1399999999999999</v>
      </c>
      <c r="AR48" s="428">
        <v>1.06</v>
      </c>
      <c r="AS48" s="428">
        <v>0.96</v>
      </c>
      <c r="AT48" s="428">
        <v>0.84</v>
      </c>
      <c r="AU48" s="428">
        <v>0.72</v>
      </c>
      <c r="AV48" s="428">
        <v>0.6</v>
      </c>
      <c r="AW48" s="428">
        <v>0.48</v>
      </c>
      <c r="AX48" s="428">
        <v>0.38</v>
      </c>
      <c r="AY48" s="428">
        <v>0.33500000000000002</v>
      </c>
      <c r="AZ48" s="428">
        <v>0.31</v>
      </c>
      <c r="BA48" s="428">
        <v>0.28999999999999998</v>
      </c>
      <c r="BB48" s="366">
        <v>0.27</v>
      </c>
      <c r="BC48" s="363">
        <f t="shared" ref="BC48:BM48" si="7">((AQ48/AR48)-1)*100</f>
        <v>7.5471698113207308</v>
      </c>
      <c r="BD48" s="445">
        <f t="shared" si="7"/>
        <v>10.416666666666675</v>
      </c>
      <c r="BE48" s="445">
        <f t="shared" si="7"/>
        <v>14.285714285714279</v>
      </c>
      <c r="BF48" s="445">
        <f t="shared" si="7"/>
        <v>16.666666666666675</v>
      </c>
      <c r="BG48" s="445">
        <f t="shared" si="7"/>
        <v>19.999999999999996</v>
      </c>
      <c r="BH48" s="445">
        <f t="shared" si="7"/>
        <v>25</v>
      </c>
      <c r="BI48" s="445">
        <f t="shared" si="7"/>
        <v>26.315789473684205</v>
      </c>
      <c r="BJ48" s="445">
        <f t="shared" si="7"/>
        <v>13.432835820895516</v>
      </c>
      <c r="BK48" s="445">
        <f t="shared" si="7"/>
        <v>8.064516129032274</v>
      </c>
      <c r="BL48" s="445">
        <f t="shared" si="7"/>
        <v>6.8965517241379448</v>
      </c>
      <c r="BM48" s="365">
        <f t="shared" si="7"/>
        <v>7.4074074074073959</v>
      </c>
      <c r="BN48" s="349">
        <f>AVERAGE(BC48:BM48)</f>
        <v>14.184847089593244</v>
      </c>
      <c r="BO48" s="349">
        <f>SQRT(AVERAGE((BC48-$BN48)^2,(BD48-$BN48)^2,(BE48-$BN48)^2,(BF48-$BN48)^2,(BG48-$BN48)^2,(BH48-$BN48)^2,(BI48-$BN48)^2,(BJ48-$BN48)^2,(BK48-$BN48)^2,(BL48-$BN48)^2,(BM48-$BN48)^2))</f>
        <v>6.7382743604419364</v>
      </c>
    </row>
    <row r="49" spans="1:67">
      <c r="A49" s="20" t="s">
        <v>480</v>
      </c>
      <c r="B49" s="21" t="s">
        <v>481</v>
      </c>
      <c r="C49" s="19" t="s">
        <v>102</v>
      </c>
      <c r="D49" s="28" t="s">
        <v>610</v>
      </c>
      <c r="E49" s="101">
        <v>14</v>
      </c>
      <c r="F49" s="104">
        <v>177</v>
      </c>
      <c r="G49" s="39" t="s">
        <v>717</v>
      </c>
      <c r="H49" s="40" t="s">
        <v>717</v>
      </c>
      <c r="I49" s="159">
        <v>30.13</v>
      </c>
      <c r="J49" s="294">
        <v>1.9249917026219707</v>
      </c>
      <c r="K49" s="425">
        <v>0.13500000000000001</v>
      </c>
      <c r="L49" s="385">
        <v>0.14499999999999999</v>
      </c>
      <c r="M49" s="214">
        <v>7.4074074074073959</v>
      </c>
      <c r="N49" s="326">
        <v>40450</v>
      </c>
      <c r="O49" s="320">
        <v>40452</v>
      </c>
      <c r="P49" s="321">
        <v>40466</v>
      </c>
      <c r="Q49" s="27" t="s">
        <v>13</v>
      </c>
      <c r="R49" s="21"/>
      <c r="S49" s="211">
        <v>0.57999999999999996</v>
      </c>
      <c r="T49" s="221">
        <v>20.863309352517984</v>
      </c>
      <c r="U49" s="332">
        <v>-29.221300516613386</v>
      </c>
      <c r="V49" s="47">
        <v>10.838129496402878</v>
      </c>
      <c r="W49" s="333">
        <v>12</v>
      </c>
      <c r="X49" s="137">
        <v>2.78</v>
      </c>
      <c r="Y49" s="131">
        <v>1.1399999999999999</v>
      </c>
      <c r="Z49" s="353">
        <v>1.51</v>
      </c>
      <c r="AA49" s="132">
        <v>1.04</v>
      </c>
      <c r="AB49" s="131">
        <v>2.64</v>
      </c>
      <c r="AC49" s="353">
        <v>3.06</v>
      </c>
      <c r="AD49" s="335">
        <v>15.909090909090899</v>
      </c>
      <c r="AE49" s="335">
        <v>10.011297182349809</v>
      </c>
      <c r="AF49" s="354">
        <v>3440</v>
      </c>
      <c r="AG49" s="353">
        <v>24.64</v>
      </c>
      <c r="AH49" s="353">
        <v>33.119999999999997</v>
      </c>
      <c r="AI49" s="355">
        <v>22.28084415584415</v>
      </c>
      <c r="AJ49" s="356">
        <v>-9.0277777777777715</v>
      </c>
      <c r="AK49" s="357">
        <v>1.08233943846639</v>
      </c>
      <c r="AL49" s="339">
        <v>7.8431372549019764</v>
      </c>
      <c r="AM49" s="438">
        <v>10.287496281391141</v>
      </c>
      <c r="AN49" s="438">
        <v>15.870390358278293</v>
      </c>
      <c r="AO49" s="335">
        <v>14.66304358341195</v>
      </c>
      <c r="AP49" s="358"/>
      <c r="AQ49" s="402">
        <v>0.55000000000000004</v>
      </c>
      <c r="AR49" s="427">
        <v>0.51</v>
      </c>
      <c r="AS49" s="428">
        <v>0.45500000000000002</v>
      </c>
      <c r="AT49" s="428">
        <v>0.41</v>
      </c>
      <c r="AU49" s="428">
        <v>0.35</v>
      </c>
      <c r="AV49" s="428">
        <v>0.26333000000000001</v>
      </c>
      <c r="AW49" s="428">
        <v>0.20666999999999999</v>
      </c>
      <c r="AX49" s="428">
        <v>0.19</v>
      </c>
      <c r="AY49" s="428">
        <v>0.16933000000000001</v>
      </c>
      <c r="AZ49" s="428">
        <v>0.16200000000000001</v>
      </c>
      <c r="BA49" s="428">
        <v>0.14000000000000001</v>
      </c>
      <c r="BB49" s="366">
        <v>0.12667</v>
      </c>
      <c r="BC49" s="363">
        <v>7.8431372549019764</v>
      </c>
      <c r="BD49" s="445">
        <v>12.087912087912089</v>
      </c>
      <c r="BE49" s="445">
        <v>10.975609756097571</v>
      </c>
      <c r="BF49" s="445">
        <v>17.142857142857153</v>
      </c>
      <c r="BG49" s="445">
        <v>32.913074849048705</v>
      </c>
      <c r="BH49" s="445">
        <v>27.415686843760582</v>
      </c>
      <c r="BI49" s="445">
        <v>8.7736842105263104</v>
      </c>
      <c r="BJ49" s="445">
        <v>12.206933207346612</v>
      </c>
      <c r="BK49" s="445">
        <v>4.5246913580246906</v>
      </c>
      <c r="BL49" s="445">
        <v>15.714285714285699</v>
      </c>
      <c r="BM49" s="365">
        <v>10.523407278755831</v>
      </c>
      <c r="BN49" s="349">
        <v>14.556479973047022</v>
      </c>
      <c r="BO49" s="349">
        <v>8.1475184295532816</v>
      </c>
    </row>
    <row r="50" spans="1:67">
      <c r="A50" s="20" t="s">
        <v>496</v>
      </c>
      <c r="B50" s="21" t="s">
        <v>497</v>
      </c>
      <c r="C50" s="19" t="s">
        <v>102</v>
      </c>
      <c r="D50" s="28" t="s">
        <v>722</v>
      </c>
      <c r="E50" s="101">
        <v>24</v>
      </c>
      <c r="F50" s="104">
        <v>103</v>
      </c>
      <c r="G50" s="39" t="s">
        <v>717</v>
      </c>
      <c r="H50" s="40" t="s">
        <v>717</v>
      </c>
      <c r="I50" s="124">
        <v>56.800000000000004</v>
      </c>
      <c r="J50" s="214">
        <v>2.1830985915492964</v>
      </c>
      <c r="K50" s="425">
        <v>0.27</v>
      </c>
      <c r="L50" s="385">
        <v>0.31</v>
      </c>
      <c r="M50" s="214">
        <v>14.814814814814811</v>
      </c>
      <c r="N50" s="25">
        <v>40613</v>
      </c>
      <c r="O50" s="26">
        <v>40617</v>
      </c>
      <c r="P50" s="27">
        <v>40631</v>
      </c>
      <c r="Q50" s="27" t="s">
        <v>451</v>
      </c>
      <c r="R50" s="21"/>
      <c r="S50" s="211">
        <v>1.24</v>
      </c>
      <c r="T50" s="221">
        <v>46.268656716417901</v>
      </c>
      <c r="U50" s="332">
        <v>99.847371280256098</v>
      </c>
      <c r="V50" s="47">
        <v>21.194029850746258</v>
      </c>
      <c r="W50" s="333">
        <v>12</v>
      </c>
      <c r="X50" s="137">
        <v>2.68</v>
      </c>
      <c r="Y50" s="131">
        <v>1.53</v>
      </c>
      <c r="Z50" s="353">
        <v>5.87</v>
      </c>
      <c r="AA50" s="132">
        <v>4.24</v>
      </c>
      <c r="AB50" s="131">
        <v>3.14</v>
      </c>
      <c r="AC50" s="353">
        <v>3.64</v>
      </c>
      <c r="AD50" s="335">
        <v>15.923566878980893</v>
      </c>
      <c r="AE50" s="335">
        <v>11.822988218642022</v>
      </c>
      <c r="AF50" s="354">
        <v>14750</v>
      </c>
      <c r="AG50" s="353">
        <v>43.300000000000004</v>
      </c>
      <c r="AH50" s="353">
        <v>71.290000000000006</v>
      </c>
      <c r="AI50" s="355">
        <v>31.177829099307161</v>
      </c>
      <c r="AJ50" s="356">
        <v>-20.325431336793383</v>
      </c>
      <c r="AK50" s="357">
        <v>1.2162198677614791</v>
      </c>
      <c r="AL50" s="339">
        <v>8.0000000000000071</v>
      </c>
      <c r="AM50" s="438">
        <v>16.6733356198461</v>
      </c>
      <c r="AN50" s="438">
        <v>18.613244273857671</v>
      </c>
      <c r="AO50" s="335">
        <v>15.304177120635588</v>
      </c>
      <c r="AP50" s="358"/>
      <c r="AQ50" s="402">
        <v>1.08</v>
      </c>
      <c r="AR50" s="427">
        <v>1</v>
      </c>
      <c r="AS50" s="427">
        <v>0.96</v>
      </c>
      <c r="AT50" s="427">
        <v>0.68</v>
      </c>
      <c r="AU50" s="427">
        <v>0.56000000000000005</v>
      </c>
      <c r="AV50" s="427">
        <v>0.46</v>
      </c>
      <c r="AW50" s="427">
        <v>0.38</v>
      </c>
      <c r="AX50" s="427">
        <v>0.34</v>
      </c>
      <c r="AY50" s="427">
        <v>0.32</v>
      </c>
      <c r="AZ50" s="427">
        <v>0.3</v>
      </c>
      <c r="BA50" s="427">
        <v>0.26</v>
      </c>
      <c r="BB50" s="366">
        <v>0.2</v>
      </c>
      <c r="BC50" s="363">
        <v>8.0000000000000071</v>
      </c>
      <c r="BD50" s="364">
        <v>4.1666666666666741</v>
      </c>
      <c r="BE50" s="364">
        <v>41.176470588235276</v>
      </c>
      <c r="BF50" s="364">
        <v>21.42857142857142</v>
      </c>
      <c r="BG50" s="364">
        <v>21.73913043478262</v>
      </c>
      <c r="BH50" s="364">
        <v>21.052631578947363</v>
      </c>
      <c r="BI50" s="364">
        <v>11.76470588235294</v>
      </c>
      <c r="BJ50" s="364">
        <v>6.25</v>
      </c>
      <c r="BK50" s="364">
        <v>6.6666666666666652</v>
      </c>
      <c r="BL50" s="364">
        <v>15.384615384615369</v>
      </c>
      <c r="BM50" s="365">
        <v>30</v>
      </c>
      <c r="BN50" s="349">
        <v>17.057223511894399</v>
      </c>
      <c r="BO50" s="349">
        <v>10.912934899537563</v>
      </c>
    </row>
    <row r="51" spans="1:67">
      <c r="A51" s="29" t="s">
        <v>362</v>
      </c>
      <c r="B51" s="31" t="s">
        <v>363</v>
      </c>
      <c r="C51" s="19" t="s">
        <v>102</v>
      </c>
      <c r="D51" s="36" t="s">
        <v>610</v>
      </c>
      <c r="E51" s="102">
        <v>10</v>
      </c>
      <c r="F51" s="104">
        <v>225</v>
      </c>
      <c r="G51" s="41" t="s">
        <v>717</v>
      </c>
      <c r="H51" s="43" t="s">
        <v>717</v>
      </c>
      <c r="I51" s="125">
        <v>21.79</v>
      </c>
      <c r="J51" s="214">
        <v>2.2028453418999541</v>
      </c>
      <c r="K51" s="378">
        <v>0.1</v>
      </c>
      <c r="L51" s="406">
        <v>0.12</v>
      </c>
      <c r="M51" s="215">
        <v>2</v>
      </c>
      <c r="N51" s="328">
        <v>40403</v>
      </c>
      <c r="O51" s="322">
        <v>40407</v>
      </c>
      <c r="P51" s="323">
        <v>40421</v>
      </c>
      <c r="Q51" s="35" t="s">
        <v>697</v>
      </c>
      <c r="R51" s="21" t="s">
        <v>110</v>
      </c>
      <c r="S51" s="171">
        <v>0.48</v>
      </c>
      <c r="T51" s="221">
        <v>23.645320197044338</v>
      </c>
      <c r="U51" s="332">
        <v>-36.320623866764237</v>
      </c>
      <c r="V51" s="47">
        <v>10.733990147783249</v>
      </c>
      <c r="W51" s="369">
        <v>12</v>
      </c>
      <c r="X51" s="137">
        <v>2.0299999999999998</v>
      </c>
      <c r="Y51" s="131">
        <v>1.6</v>
      </c>
      <c r="Z51" s="124">
        <v>1.47</v>
      </c>
      <c r="AA51" s="132">
        <v>0.85</v>
      </c>
      <c r="AB51" s="131">
        <v>1.41</v>
      </c>
      <c r="AC51" s="353">
        <v>2.48</v>
      </c>
      <c r="AD51" s="335">
        <v>75.886524822695051</v>
      </c>
      <c r="AE51" s="335">
        <v>9.6586879432624109</v>
      </c>
      <c r="AF51" s="354">
        <v>2310</v>
      </c>
      <c r="AG51" s="124">
        <v>17.02</v>
      </c>
      <c r="AH51" s="124">
        <v>23.62</v>
      </c>
      <c r="AI51" s="355">
        <v>28.025851938895414</v>
      </c>
      <c r="AJ51" s="356">
        <v>-7.7476714648602947</v>
      </c>
      <c r="AK51" s="374" t="s">
        <v>664</v>
      </c>
      <c r="AL51" s="339">
        <v>10.526315789473667</v>
      </c>
      <c r="AM51" s="438">
        <v>9.4879784971972239</v>
      </c>
      <c r="AN51" s="438">
        <v>18.466445254224407</v>
      </c>
      <c r="AO51" s="335" t="s">
        <v>664</v>
      </c>
      <c r="AP51" s="375"/>
      <c r="AQ51" s="367">
        <v>0.42</v>
      </c>
      <c r="AR51" s="378">
        <v>0.38</v>
      </c>
      <c r="AS51" s="377">
        <v>0.36</v>
      </c>
      <c r="AT51" s="378">
        <v>0.32</v>
      </c>
      <c r="AU51" s="378">
        <v>0.24</v>
      </c>
      <c r="AV51" s="378">
        <v>0.18</v>
      </c>
      <c r="AW51" s="377">
        <v>0.12</v>
      </c>
      <c r="AX51" s="378">
        <v>0.09</v>
      </c>
      <c r="AY51" s="377">
        <v>0.08</v>
      </c>
      <c r="AZ51" s="378">
        <v>0.02</v>
      </c>
      <c r="BA51" s="377">
        <v>0</v>
      </c>
      <c r="BB51" s="379">
        <v>0</v>
      </c>
      <c r="BC51" s="363">
        <v>10.526315789473667</v>
      </c>
      <c r="BD51" s="445">
        <v>5.5555555555555562</v>
      </c>
      <c r="BE51" s="445">
        <v>12.5</v>
      </c>
      <c r="BF51" s="445">
        <v>33.33333333333335</v>
      </c>
      <c r="BG51" s="445">
        <v>33.333333333333329</v>
      </c>
      <c r="BH51" s="445">
        <v>50</v>
      </c>
      <c r="BI51" s="445">
        <v>33.333333333333329</v>
      </c>
      <c r="BJ51" s="445">
        <v>12.5</v>
      </c>
      <c r="BK51" s="445">
        <v>300</v>
      </c>
      <c r="BL51" s="445">
        <v>0</v>
      </c>
      <c r="BM51" s="365">
        <v>0</v>
      </c>
      <c r="BN51" s="349">
        <v>44.643806485911746</v>
      </c>
      <c r="BO51" s="349">
        <v>82.221285024509001</v>
      </c>
    </row>
    <row r="52" spans="1:67">
      <c r="A52" s="10" t="s">
        <v>533</v>
      </c>
      <c r="B52" s="11" t="s">
        <v>534</v>
      </c>
      <c r="C52" s="19" t="s">
        <v>102</v>
      </c>
      <c r="D52" s="19" t="s">
        <v>613</v>
      </c>
      <c r="E52" s="100">
        <v>43</v>
      </c>
      <c r="F52" s="104">
        <v>30</v>
      </c>
      <c r="G52" s="74" t="s">
        <v>717</v>
      </c>
      <c r="H52" s="52" t="s">
        <v>717</v>
      </c>
      <c r="I52" s="147">
        <v>40.909999999999997</v>
      </c>
      <c r="J52" s="213">
        <f>(S52/I52)*100</f>
        <v>2.248838914690785</v>
      </c>
      <c r="K52" s="956">
        <v>0.22380952380952379</v>
      </c>
      <c r="L52" s="409">
        <v>0.23</v>
      </c>
      <c r="M52" s="15">
        <f>((L52/K52)-1)*100</f>
        <v>2.7659574468085202</v>
      </c>
      <c r="N52" s="16">
        <v>40611</v>
      </c>
      <c r="O52" s="17">
        <v>40613</v>
      </c>
      <c r="P52" s="18">
        <v>40630</v>
      </c>
      <c r="Q52" s="752" t="s">
        <v>145</v>
      </c>
      <c r="R52" s="314" t="s">
        <v>215</v>
      </c>
      <c r="S52" s="211">
        <f>L52*4</f>
        <v>0.92</v>
      </c>
      <c r="T52" s="222">
        <f>S52/X52*100</f>
        <v>32.62411347517731</v>
      </c>
      <c r="U52" s="380">
        <f>(I52/SQRT(22.5*X52*(I52/AA52))-1)*100</f>
        <v>4.0767129330135043</v>
      </c>
      <c r="V52" s="46">
        <f>I52/X52</f>
        <v>14.50709219858156</v>
      </c>
      <c r="W52" s="333">
        <v>12</v>
      </c>
      <c r="X52" s="145">
        <v>2.82</v>
      </c>
      <c r="Y52" s="146">
        <v>1.89</v>
      </c>
      <c r="Z52" s="147">
        <v>3.61</v>
      </c>
      <c r="AA52" s="148">
        <v>1.68</v>
      </c>
      <c r="AB52" s="146">
        <v>3</v>
      </c>
      <c r="AC52" s="147">
        <v>3.05</v>
      </c>
      <c r="AD52" s="334">
        <f>(AC52/AB52-1)*100</f>
        <v>1.6666666666666607</v>
      </c>
      <c r="AE52" s="381">
        <f>(I52/AB52)/Y52</f>
        <v>7.2151675485008813</v>
      </c>
      <c r="AF52" s="396">
        <v>3550</v>
      </c>
      <c r="AG52" s="147">
        <v>35.51</v>
      </c>
      <c r="AH52" s="147">
        <v>44</v>
      </c>
      <c r="AI52" s="336">
        <f>((I52-AG52)/AG52)*100</f>
        <v>15.206983948183609</v>
      </c>
      <c r="AJ52" s="337">
        <f>((I52-AH52)/AH52)*100</f>
        <v>-7.0227272727272805</v>
      </c>
      <c r="AK52" s="357">
        <f>AN52/AO52</f>
        <v>0.48260652685369437</v>
      </c>
      <c r="AL52" s="382">
        <f>((AQ52/AR52)^(1/1)-1)*100</f>
        <v>2.7996500437445393</v>
      </c>
      <c r="AM52" s="383">
        <f>((AQ52/AT52)^(1/3)-1)*100</f>
        <v>2.8500965462786354</v>
      </c>
      <c r="AN52" s="383">
        <f>((AQ52/AV52)^(1/5)-1)*100</f>
        <v>4.5639552591273169</v>
      </c>
      <c r="AO52" s="334">
        <f>((AQ52/BA52)^(1/10)-1)*100</f>
        <v>9.4568867289913641</v>
      </c>
      <c r="AP52" s="358"/>
      <c r="AQ52" s="402">
        <v>0.89523809523809517</v>
      </c>
      <c r="AR52" s="427">
        <v>0.87085714285714277</v>
      </c>
      <c r="AS52" s="428">
        <v>0.86399999999999999</v>
      </c>
      <c r="AT52" s="428">
        <v>0.82285714285714284</v>
      </c>
      <c r="AU52" s="428">
        <v>0.76800000000000002</v>
      </c>
      <c r="AV52" s="428">
        <v>0.71619047619047616</v>
      </c>
      <c r="AW52" s="428">
        <v>0.65371428571428569</v>
      </c>
      <c r="AX52" s="428">
        <v>0.52800000000000002</v>
      </c>
      <c r="AY52" s="428">
        <v>0.41904761904761906</v>
      </c>
      <c r="AZ52" s="428">
        <v>0.39276190476190476</v>
      </c>
      <c r="BA52" s="428">
        <v>0.36266666666666669</v>
      </c>
      <c r="BB52" s="366">
        <v>0.33409523809523806</v>
      </c>
      <c r="BC52" s="346">
        <f t="shared" ref="BC52:BM52" si="8">((AQ52/AR52)-1)*100</f>
        <v>2.7996500437445393</v>
      </c>
      <c r="BD52" s="347">
        <f t="shared" si="8"/>
        <v>0.79365079365079083</v>
      </c>
      <c r="BE52" s="347">
        <f t="shared" si="8"/>
        <v>5.0000000000000044</v>
      </c>
      <c r="BF52" s="347">
        <f t="shared" si="8"/>
        <v>7.1428571428571397</v>
      </c>
      <c r="BG52" s="347">
        <f t="shared" si="8"/>
        <v>7.2340425531914887</v>
      </c>
      <c r="BH52" s="347">
        <f t="shared" si="8"/>
        <v>9.5571095571095555</v>
      </c>
      <c r="BI52" s="347">
        <f t="shared" si="8"/>
        <v>23.809523809523792</v>
      </c>
      <c r="BJ52" s="347">
        <f t="shared" si="8"/>
        <v>26</v>
      </c>
      <c r="BK52" s="347">
        <f t="shared" si="8"/>
        <v>6.6925315227934101</v>
      </c>
      <c r="BL52" s="347">
        <f t="shared" si="8"/>
        <v>8.298319327731086</v>
      </c>
      <c r="BM52" s="348">
        <f t="shared" si="8"/>
        <v>8.5518814139110777</v>
      </c>
      <c r="BN52" s="350">
        <f>AVERAGE(BC52:BM52)</f>
        <v>9.625415105864807</v>
      </c>
      <c r="BO52" s="350">
        <f>SQRT(AVERAGE((BC52-$BN52)^2,(BD52-$BN52)^2,(BE52-$BN52)^2,(BF52-$BN52)^2,(BG52-$BN52)^2,(BH52-$BN52)^2,(BI52-$BN52)^2,(BJ52-$BN52)^2,(BK52-$BN52)^2,(BL52-$BN52)^2,(BM52-$BN52)^2))</f>
        <v>7.6199704777588977</v>
      </c>
    </row>
    <row r="53" spans="1:67">
      <c r="A53" s="20" t="s">
        <v>129</v>
      </c>
      <c r="B53" s="21" t="s">
        <v>130</v>
      </c>
      <c r="C53" s="19" t="s">
        <v>102</v>
      </c>
      <c r="D53" s="28" t="s">
        <v>610</v>
      </c>
      <c r="E53" s="101">
        <v>13</v>
      </c>
      <c r="F53" s="104">
        <v>191</v>
      </c>
      <c r="G53" s="39" t="s">
        <v>717</v>
      </c>
      <c r="H53" s="40" t="s">
        <v>717</v>
      </c>
      <c r="I53" s="159">
        <v>33.26</v>
      </c>
      <c r="J53" s="214">
        <v>2.5856885147324125</v>
      </c>
      <c r="K53" s="425">
        <v>0.8</v>
      </c>
      <c r="L53" s="385">
        <v>0.86</v>
      </c>
      <c r="M53" s="214">
        <v>7.4999999999999956</v>
      </c>
      <c r="N53" s="25">
        <v>40499</v>
      </c>
      <c r="O53" s="26">
        <v>40501</v>
      </c>
      <c r="P53" s="27">
        <v>40515</v>
      </c>
      <c r="Q53" s="27" t="s">
        <v>699</v>
      </c>
      <c r="R53" s="21" t="s">
        <v>625</v>
      </c>
      <c r="S53" s="211">
        <v>0.86</v>
      </c>
      <c r="T53" s="221">
        <v>26.299694189602441</v>
      </c>
      <c r="U53" s="332">
        <v>-39.863107798941201</v>
      </c>
      <c r="V53" s="47">
        <v>10.17125382262997</v>
      </c>
      <c r="W53" s="333">
        <v>12</v>
      </c>
      <c r="X53" s="137">
        <v>3.27</v>
      </c>
      <c r="Y53" s="131">
        <v>1.44</v>
      </c>
      <c r="Z53" s="353">
        <v>0.54</v>
      </c>
      <c r="AA53" s="132">
        <v>0.8</v>
      </c>
      <c r="AB53" s="131">
        <v>2.99</v>
      </c>
      <c r="AC53" s="353">
        <v>4.03</v>
      </c>
      <c r="AD53" s="335">
        <v>34.782608695652165</v>
      </c>
      <c r="AE53" s="386">
        <v>7.72482348569305</v>
      </c>
      <c r="AF53" s="354">
        <v>1500</v>
      </c>
      <c r="AG53" s="353">
        <v>33.11</v>
      </c>
      <c r="AH53" s="353">
        <v>48.87</v>
      </c>
      <c r="AI53" s="355">
        <v>0.45303533675626301</v>
      </c>
      <c r="AJ53" s="356">
        <v>-31.941886638019227</v>
      </c>
      <c r="AK53" s="357">
        <v>0.32405078647641999</v>
      </c>
      <c r="AL53" s="339">
        <v>7.4999999999999956</v>
      </c>
      <c r="AM53" s="438">
        <v>6.1016126736148655</v>
      </c>
      <c r="AN53" s="438">
        <v>6.5917731595733562</v>
      </c>
      <c r="AO53" s="335">
        <v>20.341790344807581</v>
      </c>
      <c r="AP53" s="358"/>
      <c r="AQ53" s="402">
        <v>0.86</v>
      </c>
      <c r="AR53" s="427">
        <v>0.8</v>
      </c>
      <c r="AS53" s="427">
        <v>0.75</v>
      </c>
      <c r="AT53" s="427">
        <v>0.72</v>
      </c>
      <c r="AU53" s="427">
        <v>0.65</v>
      </c>
      <c r="AV53" s="427">
        <v>0.625</v>
      </c>
      <c r="AW53" s="427">
        <v>0.5</v>
      </c>
      <c r="AX53" s="427">
        <v>0.35</v>
      </c>
      <c r="AY53" s="427">
        <v>0.2</v>
      </c>
      <c r="AZ53" s="427">
        <v>0.15</v>
      </c>
      <c r="BA53" s="427">
        <v>0.13500000000000001</v>
      </c>
      <c r="BB53" s="366">
        <v>0.06</v>
      </c>
      <c r="BC53" s="363">
        <v>7.4999999999999956</v>
      </c>
      <c r="BD53" s="445">
        <v>6.6666666666666652</v>
      </c>
      <c r="BE53" s="445">
        <v>4.1666666666666741</v>
      </c>
      <c r="BF53" s="445">
        <v>10.769230769230749</v>
      </c>
      <c r="BG53" s="445">
        <v>4.0000000000000044</v>
      </c>
      <c r="BH53" s="445">
        <v>25</v>
      </c>
      <c r="BI53" s="445">
        <v>42.857142857142847</v>
      </c>
      <c r="BJ53" s="445">
        <v>74.999999999999986</v>
      </c>
      <c r="BK53" s="445">
        <v>33.33333333333335</v>
      </c>
      <c r="BL53" s="445">
        <v>11.111111111111088</v>
      </c>
      <c r="BM53" s="365">
        <v>125</v>
      </c>
      <c r="BN53" s="349">
        <v>31.400377400377401</v>
      </c>
      <c r="BO53" s="349">
        <v>36.119138432643574</v>
      </c>
    </row>
    <row r="54" spans="1:67">
      <c r="A54" s="20" t="s">
        <v>818</v>
      </c>
      <c r="B54" s="21" t="s">
        <v>473</v>
      </c>
      <c r="C54" s="19" t="s">
        <v>102</v>
      </c>
      <c r="D54" s="28" t="s">
        <v>613</v>
      </c>
      <c r="E54" s="101">
        <v>17</v>
      </c>
      <c r="F54" s="104">
        <v>148</v>
      </c>
      <c r="G54" s="39" t="s">
        <v>717</v>
      </c>
      <c r="H54" s="40" t="s">
        <v>717</v>
      </c>
      <c r="I54" s="353">
        <v>38.14</v>
      </c>
      <c r="J54" s="214">
        <v>2.6219192448872577</v>
      </c>
      <c r="K54" s="425">
        <v>0.23</v>
      </c>
      <c r="L54" s="385">
        <v>0.25</v>
      </c>
      <c r="M54" s="214">
        <v>8.6956521739130377</v>
      </c>
      <c r="N54" s="329">
        <v>40449</v>
      </c>
      <c r="O54" s="320">
        <v>40451</v>
      </c>
      <c r="P54" s="321">
        <v>40466</v>
      </c>
      <c r="Q54" s="27" t="s">
        <v>13</v>
      </c>
      <c r="R54" s="21"/>
      <c r="S54" s="211">
        <v>1</v>
      </c>
      <c r="T54" s="221">
        <v>35.460992907801426</v>
      </c>
      <c r="U54" s="332">
        <v>-12.971839562013841</v>
      </c>
      <c r="V54" s="47">
        <v>13.524822695035459</v>
      </c>
      <c r="W54" s="333">
        <v>12</v>
      </c>
      <c r="X54" s="137">
        <v>2.82</v>
      </c>
      <c r="Y54" s="131">
        <v>1.3</v>
      </c>
      <c r="Z54" s="353">
        <v>2.72</v>
      </c>
      <c r="AA54" s="132">
        <v>1.26</v>
      </c>
      <c r="AB54" s="131">
        <v>2.92</v>
      </c>
      <c r="AC54" s="353">
        <v>3.13</v>
      </c>
      <c r="AD54" s="335">
        <v>7.1917808219178037</v>
      </c>
      <c r="AE54" s="386">
        <v>10.047418335089569</v>
      </c>
      <c r="AF54" s="205">
        <v>587</v>
      </c>
      <c r="AG54" s="353">
        <v>34.869999999999997</v>
      </c>
      <c r="AH54" s="353">
        <v>44.67</v>
      </c>
      <c r="AI54" s="355">
        <v>9.3776885574992903</v>
      </c>
      <c r="AJ54" s="356">
        <v>-14.618312066263709</v>
      </c>
      <c r="AK54" s="357">
        <v>0.89111254352690805</v>
      </c>
      <c r="AL54" s="339">
        <v>5.6179775280898774</v>
      </c>
      <c r="AM54" s="438">
        <v>8.3008947425307955</v>
      </c>
      <c r="AN54" s="438">
        <v>10.13870657833646</v>
      </c>
      <c r="AO54" s="335">
        <v>11.377582609497082</v>
      </c>
      <c r="AP54" s="358"/>
      <c r="AQ54" s="402">
        <v>0.94</v>
      </c>
      <c r="AR54" s="427">
        <v>0.89</v>
      </c>
      <c r="AS54" s="428">
        <v>0.82</v>
      </c>
      <c r="AT54" s="428">
        <v>0.74</v>
      </c>
      <c r="AU54" s="428">
        <v>0.66</v>
      </c>
      <c r="AV54" s="428">
        <v>0.57999999999999996</v>
      </c>
      <c r="AW54" s="428">
        <v>0.51500000000000001</v>
      </c>
      <c r="AX54" s="428">
        <v>0.45500000000000002</v>
      </c>
      <c r="AY54" s="428">
        <v>0.38</v>
      </c>
      <c r="AZ54" s="428">
        <v>0.36</v>
      </c>
      <c r="BA54" s="428">
        <v>0.32</v>
      </c>
      <c r="BB54" s="366">
        <v>0.25</v>
      </c>
      <c r="BC54" s="363">
        <v>5.6179775280898774</v>
      </c>
      <c r="BD54" s="445">
        <v>8.5365853658536661</v>
      </c>
      <c r="BE54" s="445">
        <v>10.810810810810811</v>
      </c>
      <c r="BF54" s="445">
        <v>12.121212121212107</v>
      </c>
      <c r="BG54" s="445">
        <v>13.793103448275867</v>
      </c>
      <c r="BH54" s="445">
        <v>12.621359223300969</v>
      </c>
      <c r="BI54" s="445">
        <v>13.186813186813177</v>
      </c>
      <c r="BJ54" s="445">
        <v>19.736842105263158</v>
      </c>
      <c r="BK54" s="445">
        <v>5.5555555555555562</v>
      </c>
      <c r="BL54" s="445">
        <v>12.5</v>
      </c>
      <c r="BM54" s="365">
        <v>28</v>
      </c>
      <c r="BN54" s="349">
        <v>12.952750849561383</v>
      </c>
      <c r="BO54" s="349">
        <v>6.0814072969962849</v>
      </c>
    </row>
    <row r="55" spans="1:67">
      <c r="A55" s="20" t="s">
        <v>600</v>
      </c>
      <c r="B55" s="21" t="s">
        <v>601</v>
      </c>
      <c r="C55" s="19" t="s">
        <v>102</v>
      </c>
      <c r="D55" s="28" t="s">
        <v>722</v>
      </c>
      <c r="E55" s="101">
        <v>30</v>
      </c>
      <c r="F55" s="104">
        <v>79</v>
      </c>
      <c r="G55" s="59" t="s">
        <v>717</v>
      </c>
      <c r="H55" s="51" t="s">
        <v>717</v>
      </c>
      <c r="I55" s="124">
        <v>26.82</v>
      </c>
      <c r="J55" s="214">
        <f>(S55/I55)*100</f>
        <v>2.6845637583892619</v>
      </c>
      <c r="K55" s="427">
        <v>0.16</v>
      </c>
      <c r="L55" s="402">
        <v>0.18</v>
      </c>
      <c r="M55" s="24">
        <f>((L55/K55)-1)*100</f>
        <v>12.5</v>
      </c>
      <c r="N55" s="25">
        <v>40478</v>
      </c>
      <c r="O55" s="26">
        <v>40480</v>
      </c>
      <c r="P55" s="27">
        <v>40492</v>
      </c>
      <c r="Q55" s="175" t="s">
        <v>426</v>
      </c>
      <c r="R55" s="21"/>
      <c r="S55" s="211">
        <f>L55*4</f>
        <v>0.72</v>
      </c>
      <c r="T55" s="221">
        <f>S55/X55*100</f>
        <v>46.753246753246749</v>
      </c>
      <c r="U55" s="332">
        <f>(I55/SQRT(22.5*X55*(I55/AA55))-1)*100</f>
        <v>124.1300642802873</v>
      </c>
      <c r="V55" s="47">
        <f>I55/X55</f>
        <v>17.415584415584416</v>
      </c>
      <c r="W55" s="333">
        <v>10</v>
      </c>
      <c r="X55" s="137">
        <v>1.54</v>
      </c>
      <c r="Y55" s="131">
        <v>1.63</v>
      </c>
      <c r="Z55" s="353">
        <v>2.5499999999999998</v>
      </c>
      <c r="AA55" s="132">
        <v>6.49</v>
      </c>
      <c r="AB55" s="131">
        <v>1.82</v>
      </c>
      <c r="AC55" s="353">
        <v>2.2000000000000002</v>
      </c>
      <c r="AD55" s="335">
        <f>(AC55/AB55-1)*100</f>
        <v>20.879120879120894</v>
      </c>
      <c r="AE55" s="386">
        <f>(I55/AB55)/Y55</f>
        <v>9.0406525989348072</v>
      </c>
      <c r="AF55" s="354">
        <v>3110</v>
      </c>
      <c r="AG55" s="353">
        <v>25.6</v>
      </c>
      <c r="AH55" s="353">
        <v>34.090000000000003</v>
      </c>
      <c r="AI55" s="355">
        <f>((I55-AG55)/AG55)*100</f>
        <v>4.7656249999999956</v>
      </c>
      <c r="AJ55" s="356">
        <f>((I55-AH55)/AH55)*100</f>
        <v>-21.325902024053985</v>
      </c>
      <c r="AK55" s="357">
        <f>AN55/AO55</f>
        <v>0.6880157668335658</v>
      </c>
      <c r="AL55" s="339">
        <f>((AQ55/AR55)^(1/1)-1)*100</f>
        <v>5.600000000000005</v>
      </c>
      <c r="AM55" s="438">
        <f>((AQ55/AT55)^(1/3)-1)*100</f>
        <v>8.9744250818549531</v>
      </c>
      <c r="AN55" s="438">
        <f>((AQ55/AV55)^(1/5)-1)*100</f>
        <v>14.186037876324487</v>
      </c>
      <c r="AO55" s="335">
        <f>((AQ55/BA55)^(1/10)-1)*100</f>
        <v>20.61876858086038</v>
      </c>
      <c r="AP55" s="358"/>
      <c r="AQ55" s="402">
        <v>0.66</v>
      </c>
      <c r="AR55" s="427">
        <v>0.625</v>
      </c>
      <c r="AS55" s="427">
        <v>0.60499999999999998</v>
      </c>
      <c r="AT55" s="427">
        <v>0.51</v>
      </c>
      <c r="AU55" s="427">
        <v>0.42</v>
      </c>
      <c r="AV55" s="427">
        <v>0.34</v>
      </c>
      <c r="AW55" s="427">
        <v>0.27500000000000002</v>
      </c>
      <c r="AX55" s="427">
        <v>0.2</v>
      </c>
      <c r="AY55" s="427">
        <v>0.14949999999999999</v>
      </c>
      <c r="AZ55" s="427">
        <v>0.1265</v>
      </c>
      <c r="BA55" s="427">
        <v>0.10125000000000001</v>
      </c>
      <c r="BB55" s="366">
        <v>0.08</v>
      </c>
      <c r="BC55" s="363">
        <f t="shared" ref="BC55:BM55" si="9">((AQ55/AR55)-1)*100</f>
        <v>5.600000000000005</v>
      </c>
      <c r="BD55" s="445">
        <f t="shared" si="9"/>
        <v>3.3057851239669533</v>
      </c>
      <c r="BE55" s="445">
        <f t="shared" si="9"/>
        <v>18.627450980392158</v>
      </c>
      <c r="BF55" s="445">
        <f t="shared" si="9"/>
        <v>21.428571428571441</v>
      </c>
      <c r="BG55" s="445">
        <f t="shared" si="9"/>
        <v>23.529411764705866</v>
      </c>
      <c r="BH55" s="445">
        <f t="shared" si="9"/>
        <v>23.636363636363633</v>
      </c>
      <c r="BI55" s="445">
        <f t="shared" si="9"/>
        <v>37.5</v>
      </c>
      <c r="BJ55" s="445">
        <f t="shared" si="9"/>
        <v>33.779264214046847</v>
      </c>
      <c r="BK55" s="445">
        <f t="shared" si="9"/>
        <v>18.181818181818166</v>
      </c>
      <c r="BL55" s="445">
        <f t="shared" si="9"/>
        <v>24.938271604938265</v>
      </c>
      <c r="BM55" s="365">
        <f t="shared" si="9"/>
        <v>26.5625</v>
      </c>
      <c r="BN55" s="349">
        <f>AVERAGE(BC55:BM55)</f>
        <v>21.553585175891211</v>
      </c>
      <c r="BO55" s="349">
        <f>SQRT(AVERAGE((BC55-$BN55)^2,(BD55-$BN55)^2,(BE55-$BN55)^2,(BF55-$BN55)^2,(BG55-$BN55)^2,(BH55-$BN55)^2,(BI55-$BN55)^2,(BJ55-$BN55)^2,(BK55-$BN55)^2,(BL55-$BN55)^2,(BM55-$BN55)^2))</f>
        <v>9.797904922519324</v>
      </c>
    </row>
    <row r="56" spans="1:67">
      <c r="A56" s="29" t="s">
        <v>422</v>
      </c>
      <c r="B56" s="31" t="s">
        <v>545</v>
      </c>
      <c r="C56" s="19" t="s">
        <v>102</v>
      </c>
      <c r="D56" s="36" t="s">
        <v>613</v>
      </c>
      <c r="E56" s="102">
        <v>21</v>
      </c>
      <c r="F56" s="104">
        <v>114</v>
      </c>
      <c r="G56" s="41" t="s">
        <v>717</v>
      </c>
      <c r="H56" s="43" t="s">
        <v>717</v>
      </c>
      <c r="I56" s="125">
        <v>23.05</v>
      </c>
      <c r="J56" s="215">
        <v>2.7765726681127982</v>
      </c>
      <c r="K56" s="421">
        <v>0.15</v>
      </c>
      <c r="L56" s="406">
        <v>0.16</v>
      </c>
      <c r="M56" s="215">
        <v>6.6666666666666652</v>
      </c>
      <c r="N56" s="44">
        <v>40485</v>
      </c>
      <c r="O56" s="45">
        <v>40487</v>
      </c>
      <c r="P56" s="35">
        <v>40497</v>
      </c>
      <c r="Q56" s="35" t="s">
        <v>449</v>
      </c>
      <c r="R56" s="759"/>
      <c r="S56" s="171">
        <v>0.64</v>
      </c>
      <c r="T56" s="287">
        <v>38.095238095238102</v>
      </c>
      <c r="U56" s="388">
        <v>-16.990311013662588</v>
      </c>
      <c r="V56" s="48">
        <v>13.7202380952381</v>
      </c>
      <c r="W56" s="369">
        <v>12</v>
      </c>
      <c r="X56" s="138">
        <v>1.68</v>
      </c>
      <c r="Y56" s="133" t="s">
        <v>762</v>
      </c>
      <c r="Z56" s="125">
        <v>2.5499999999999998</v>
      </c>
      <c r="AA56" s="134">
        <v>1.1299999999999999</v>
      </c>
      <c r="AB56" s="133" t="s">
        <v>762</v>
      </c>
      <c r="AC56" s="125" t="s">
        <v>762</v>
      </c>
      <c r="AD56" s="370" t="s">
        <v>664</v>
      </c>
      <c r="AE56" s="389" t="s">
        <v>664</v>
      </c>
      <c r="AF56" s="206">
        <v>560</v>
      </c>
      <c r="AG56" s="125">
        <v>15.98</v>
      </c>
      <c r="AH56" s="125">
        <v>24</v>
      </c>
      <c r="AI56" s="372">
        <v>44.242803504380475</v>
      </c>
      <c r="AJ56" s="373">
        <v>-3.9583333333333299</v>
      </c>
      <c r="AK56" s="357">
        <v>0.90087505112664101</v>
      </c>
      <c r="AL56" s="390">
        <v>3.389830508474589</v>
      </c>
      <c r="AM56" s="391">
        <v>2.8917615686794527</v>
      </c>
      <c r="AN56" s="391">
        <v>6.4893495569069426</v>
      </c>
      <c r="AO56" s="370">
        <v>7.203384696680537</v>
      </c>
      <c r="AP56" s="358"/>
      <c r="AQ56" s="402">
        <v>0.61</v>
      </c>
      <c r="AR56" s="427">
        <v>0.59</v>
      </c>
      <c r="AS56" s="427">
        <v>0.57999999999999996</v>
      </c>
      <c r="AT56" s="442">
        <v>0.56000000000000005</v>
      </c>
      <c r="AU56" s="427">
        <v>0.53454000000000002</v>
      </c>
      <c r="AV56" s="427">
        <v>0.44545000000000001</v>
      </c>
      <c r="AW56" s="427">
        <v>0.38181999999999999</v>
      </c>
      <c r="AX56" s="427">
        <v>0.33637</v>
      </c>
      <c r="AY56" s="442">
        <v>0.32728000000000002</v>
      </c>
      <c r="AZ56" s="427">
        <v>0.32338</v>
      </c>
      <c r="BA56" s="427">
        <v>0.30425999999999997</v>
      </c>
      <c r="BB56" s="362">
        <v>0.26384000000000002</v>
      </c>
      <c r="BC56" s="392">
        <v>3.389830508474589</v>
      </c>
      <c r="BD56" s="393">
        <v>1.7241379310344753</v>
      </c>
      <c r="BE56" s="393">
        <v>3.5714285714285587</v>
      </c>
      <c r="BF56" s="393">
        <v>4.7629737718412057</v>
      </c>
      <c r="BG56" s="393">
        <v>2</v>
      </c>
      <c r="BH56" s="393">
        <v>16.664920643235039</v>
      </c>
      <c r="BI56" s="393">
        <v>13.511906531498051</v>
      </c>
      <c r="BJ56" s="393">
        <v>2.7774382791493584</v>
      </c>
      <c r="BK56" s="393">
        <v>1.206011503494353</v>
      </c>
      <c r="BL56" s="393">
        <v>6.2840991257477219</v>
      </c>
      <c r="BM56" s="394">
        <v>15.3198908429351</v>
      </c>
      <c r="BN56" s="395">
        <v>8.1102397917125835</v>
      </c>
      <c r="BO56" s="395">
        <v>6.5367320301063119</v>
      </c>
    </row>
    <row r="57" spans="1:67">
      <c r="A57" s="10" t="s">
        <v>32</v>
      </c>
      <c r="B57" s="11" t="s">
        <v>33</v>
      </c>
      <c r="C57" s="19" t="s">
        <v>102</v>
      </c>
      <c r="D57" s="19" t="s">
        <v>610</v>
      </c>
      <c r="E57" s="100">
        <v>21</v>
      </c>
      <c r="F57" s="104">
        <v>115</v>
      </c>
      <c r="G57" s="37" t="s">
        <v>717</v>
      </c>
      <c r="H57" s="38" t="s">
        <v>717</v>
      </c>
      <c r="I57" s="147">
        <v>73.7</v>
      </c>
      <c r="J57" s="214">
        <v>2.7951153324287645</v>
      </c>
      <c r="K57" s="418">
        <v>0.48</v>
      </c>
      <c r="L57" s="400">
        <v>0.51500000000000001</v>
      </c>
      <c r="M57" s="213">
        <v>7.291666666666675</v>
      </c>
      <c r="N57" s="16">
        <v>40546</v>
      </c>
      <c r="O57" s="17">
        <v>40548</v>
      </c>
      <c r="P57" s="18">
        <v>40563</v>
      </c>
      <c r="Q57" s="18" t="s">
        <v>452</v>
      </c>
      <c r="R57" s="11"/>
      <c r="S57" s="211">
        <v>2.06</v>
      </c>
      <c r="T57" s="221">
        <v>73.309608540925268</v>
      </c>
      <c r="U57" s="332">
        <v>131.05856080473322</v>
      </c>
      <c r="V57" s="47">
        <v>26.227758007117441</v>
      </c>
      <c r="W57" s="333">
        <v>12</v>
      </c>
      <c r="X57" s="137">
        <v>2.81</v>
      </c>
      <c r="Y57" s="131">
        <v>3.56</v>
      </c>
      <c r="Z57" s="353">
        <v>0.81</v>
      </c>
      <c r="AA57" s="132">
        <v>4.58</v>
      </c>
      <c r="AB57" s="131">
        <v>2.95</v>
      </c>
      <c r="AC57" s="353">
        <v>2.87</v>
      </c>
      <c r="AD57" s="335">
        <v>-2.7118644067796627</v>
      </c>
      <c r="AE57" s="335">
        <v>7.017710912207197</v>
      </c>
      <c r="AF57" s="354">
        <v>4090</v>
      </c>
      <c r="AG57" s="353">
        <v>48.48</v>
      </c>
      <c r="AH57" s="353">
        <v>75.709999999999994</v>
      </c>
      <c r="AI57" s="355">
        <v>52.021452145214539</v>
      </c>
      <c r="AJ57" s="356">
        <v>-2.6548672566371567</v>
      </c>
      <c r="AK57" s="338">
        <v>0.59974422362013702</v>
      </c>
      <c r="AL57" s="339">
        <v>6.6666666666666652</v>
      </c>
      <c r="AM57" s="438">
        <v>6.2658569182611146</v>
      </c>
      <c r="AN57" s="438">
        <v>8.1114208988350978</v>
      </c>
      <c r="AO57" s="335">
        <v>13.524800372187769</v>
      </c>
      <c r="AP57" s="341"/>
      <c r="AQ57" s="409">
        <v>1.92</v>
      </c>
      <c r="AR57" s="343">
        <v>1.8</v>
      </c>
      <c r="AS57" s="343">
        <v>1.76</v>
      </c>
      <c r="AT57" s="343">
        <v>1.6</v>
      </c>
      <c r="AU57" s="343">
        <v>1.44</v>
      </c>
      <c r="AV57" s="343">
        <v>1.3</v>
      </c>
      <c r="AW57" s="343">
        <v>0.86</v>
      </c>
      <c r="AX57" s="343">
        <v>0.76</v>
      </c>
      <c r="AY57" s="343">
        <v>0.68</v>
      </c>
      <c r="AZ57" s="343">
        <v>0.61</v>
      </c>
      <c r="BA57" s="343">
        <v>0.54</v>
      </c>
      <c r="BB57" s="397">
        <v>0.48</v>
      </c>
      <c r="BC57" s="363">
        <v>6.6666666666666652</v>
      </c>
      <c r="BD57" s="364">
        <v>2.2727272727272698</v>
      </c>
      <c r="BE57" s="364">
        <v>9.9999999999999876</v>
      </c>
      <c r="BF57" s="364">
        <v>11.111111111111116</v>
      </c>
      <c r="BG57" s="364">
        <v>10.769230769230749</v>
      </c>
      <c r="BH57" s="364">
        <v>51.162790697674424</v>
      </c>
      <c r="BI57" s="364">
        <v>13.157894736842101</v>
      </c>
      <c r="BJ57" s="364">
        <v>11.76470588235294</v>
      </c>
      <c r="BK57" s="364">
        <v>11.475409836065595</v>
      </c>
      <c r="BL57" s="364">
        <v>12.962962962962951</v>
      </c>
      <c r="BM57" s="365">
        <v>12.50000000000002</v>
      </c>
      <c r="BN57" s="349">
        <v>13.985772721421261</v>
      </c>
      <c r="BO57" s="349">
        <v>12.145203768941547</v>
      </c>
    </row>
    <row r="58" spans="1:67">
      <c r="A58" s="76" t="s">
        <v>525</v>
      </c>
      <c r="B58" s="21" t="s">
        <v>526</v>
      </c>
      <c r="C58" s="28" t="s">
        <v>102</v>
      </c>
      <c r="D58" s="28" t="s">
        <v>613</v>
      </c>
      <c r="E58" s="101">
        <v>23</v>
      </c>
      <c r="F58" s="104">
        <v>107</v>
      </c>
      <c r="G58" s="39" t="s">
        <v>717</v>
      </c>
      <c r="H58" s="40" t="s">
        <v>717</v>
      </c>
      <c r="I58" s="124">
        <v>33.090000000000003</v>
      </c>
      <c r="J58" s="214">
        <v>2.8407373828951346</v>
      </c>
      <c r="K58" s="425">
        <v>0.46</v>
      </c>
      <c r="L58" s="385">
        <v>0.47</v>
      </c>
      <c r="M58" s="214">
        <v>2.1739130434782479</v>
      </c>
      <c r="N58" s="25">
        <v>40707</v>
      </c>
      <c r="O58" s="26">
        <v>40709</v>
      </c>
      <c r="P58" s="27">
        <v>40725</v>
      </c>
      <c r="Q58" s="27" t="s">
        <v>701</v>
      </c>
      <c r="R58" s="94" t="s">
        <v>706</v>
      </c>
      <c r="S58" s="211">
        <v>0.94</v>
      </c>
      <c r="T58" s="221">
        <v>38.683127572016446</v>
      </c>
      <c r="U58" s="332">
        <v>-11.641396579880741</v>
      </c>
      <c r="V58" s="47">
        <v>13.61728395061728</v>
      </c>
      <c r="W58" s="333">
        <v>12</v>
      </c>
      <c r="X58" s="137">
        <v>2.4300000000000002</v>
      </c>
      <c r="Y58" s="131" t="s">
        <v>762</v>
      </c>
      <c r="Z58" s="353">
        <v>3.5</v>
      </c>
      <c r="AA58" s="132">
        <v>1.29</v>
      </c>
      <c r="AB58" s="131">
        <v>2.56</v>
      </c>
      <c r="AC58" s="353">
        <v>2.4300000000000002</v>
      </c>
      <c r="AD58" s="335">
        <v>-5.078125</v>
      </c>
      <c r="AE58" s="335" t="s">
        <v>664</v>
      </c>
      <c r="AF58" s="205">
        <v>435</v>
      </c>
      <c r="AG58" s="353">
        <v>26.14</v>
      </c>
      <c r="AH58" s="353">
        <v>37.1</v>
      </c>
      <c r="AI58" s="355">
        <v>26.587605202754411</v>
      </c>
      <c r="AJ58" s="356">
        <v>-10.808625336927221</v>
      </c>
      <c r="AK58" s="357">
        <v>0.42540988752699299</v>
      </c>
      <c r="AL58" s="339">
        <v>2.2222222222222143</v>
      </c>
      <c r="AM58" s="438">
        <v>1.8801380823012752</v>
      </c>
      <c r="AN58" s="438">
        <v>2.3280728215380404</v>
      </c>
      <c r="AO58" s="335">
        <v>5.472540459911901</v>
      </c>
      <c r="AP58" s="358"/>
      <c r="AQ58" s="402">
        <v>0.92</v>
      </c>
      <c r="AR58" s="442">
        <v>0.9</v>
      </c>
      <c r="AS58" s="428">
        <v>0.89</v>
      </c>
      <c r="AT58" s="428">
        <v>0.87</v>
      </c>
      <c r="AU58" s="428">
        <v>0.85</v>
      </c>
      <c r="AV58" s="428">
        <v>0.82</v>
      </c>
      <c r="AW58" s="428">
        <v>0.79</v>
      </c>
      <c r="AX58" s="428">
        <v>0.7</v>
      </c>
      <c r="AY58" s="428">
        <v>0.62</v>
      </c>
      <c r="AZ58" s="428">
        <v>0.56999999999999995</v>
      </c>
      <c r="BA58" s="428">
        <v>0.54</v>
      </c>
      <c r="BB58" s="366">
        <v>0.34749999999999998</v>
      </c>
      <c r="BC58" s="363">
        <v>2.2222222222222143</v>
      </c>
      <c r="BD58" s="364">
        <v>1.1235955056179801</v>
      </c>
      <c r="BE58" s="364">
        <v>2.2988505747126409</v>
      </c>
      <c r="BF58" s="364">
        <v>2.3529411764705799</v>
      </c>
      <c r="BG58" s="364">
        <v>3.6585365853658574</v>
      </c>
      <c r="BH58" s="364">
        <v>3.7974683544303782</v>
      </c>
      <c r="BI58" s="364">
        <v>12.857142857142883</v>
      </c>
      <c r="BJ58" s="364">
        <v>12.9032258064516</v>
      </c>
      <c r="BK58" s="364">
        <v>8.7719298245614077</v>
      </c>
      <c r="BL58" s="364">
        <v>5.5555555555555349</v>
      </c>
      <c r="BM58" s="365">
        <v>55.395683453237403</v>
      </c>
      <c r="BN58" s="349">
        <v>10.085195628706233</v>
      </c>
      <c r="BO58" s="349">
        <v>14.87614507491085</v>
      </c>
    </row>
    <row r="59" spans="1:67">
      <c r="A59" s="20" t="s">
        <v>729</v>
      </c>
      <c r="B59" s="21" t="s">
        <v>730</v>
      </c>
      <c r="C59" s="19" t="s">
        <v>102</v>
      </c>
      <c r="D59" s="28" t="s">
        <v>613</v>
      </c>
      <c r="E59" s="101">
        <v>19</v>
      </c>
      <c r="F59" s="104">
        <v>121</v>
      </c>
      <c r="G59" s="39" t="s">
        <v>660</v>
      </c>
      <c r="H59" s="40" t="s">
        <v>796</v>
      </c>
      <c r="I59" s="124">
        <v>46.93</v>
      </c>
      <c r="J59" s="214">
        <v>3.0683997443000215</v>
      </c>
      <c r="K59" s="425">
        <v>0.35</v>
      </c>
      <c r="L59" s="385">
        <v>0.36</v>
      </c>
      <c r="M59" s="214">
        <v>2.8571428571428688</v>
      </c>
      <c r="N59" s="62">
        <v>40213</v>
      </c>
      <c r="O59" s="63">
        <v>40211</v>
      </c>
      <c r="P59" s="64">
        <v>40222</v>
      </c>
      <c r="Q59" s="27" t="s">
        <v>248</v>
      </c>
      <c r="R59" s="21"/>
      <c r="S59" s="211">
        <v>1.44</v>
      </c>
      <c r="T59" s="221">
        <v>46.006389776357828</v>
      </c>
      <c r="U59" s="332">
        <v>27.513674988975879</v>
      </c>
      <c r="V59" s="47">
        <v>14.99361022364217</v>
      </c>
      <c r="W59" s="333">
        <v>12</v>
      </c>
      <c r="X59" s="137">
        <v>3.13</v>
      </c>
      <c r="Y59" s="131">
        <v>3.49</v>
      </c>
      <c r="Z59" s="353">
        <v>5.28</v>
      </c>
      <c r="AA59" s="132">
        <v>2.44</v>
      </c>
      <c r="AB59" s="131">
        <v>3.13</v>
      </c>
      <c r="AC59" s="124">
        <v>3.39</v>
      </c>
      <c r="AD59" s="335">
        <v>8.3067092651757175</v>
      </c>
      <c r="AE59" s="335">
        <v>4.2961633878630874</v>
      </c>
      <c r="AF59" s="354">
        <v>1340</v>
      </c>
      <c r="AG59" s="353">
        <v>45.6</v>
      </c>
      <c r="AH59" s="353">
        <v>56.96</v>
      </c>
      <c r="AI59" s="355">
        <v>2.9166666666666625</v>
      </c>
      <c r="AJ59" s="356">
        <v>-17.608848314606742</v>
      </c>
      <c r="AK59" s="357">
        <v>0.48974233939041001</v>
      </c>
      <c r="AL59" s="339">
        <v>2.1276595744680771</v>
      </c>
      <c r="AM59" s="438">
        <v>1.9235467531193207</v>
      </c>
      <c r="AN59" s="438">
        <v>3.3714319300504276</v>
      </c>
      <c r="AO59" s="335">
        <v>6.8840932443106748</v>
      </c>
      <c r="AP59" s="358"/>
      <c r="AQ59" s="402">
        <v>1.44</v>
      </c>
      <c r="AR59" s="427">
        <v>1.41</v>
      </c>
      <c r="AS59" s="428">
        <v>1.39</v>
      </c>
      <c r="AT59" s="444">
        <v>1.36</v>
      </c>
      <c r="AU59" s="428">
        <v>1.3</v>
      </c>
      <c r="AV59" s="428">
        <v>1.22</v>
      </c>
      <c r="AW59" s="428">
        <v>1.1000000000000001</v>
      </c>
      <c r="AX59" s="428">
        <v>1</v>
      </c>
      <c r="AY59" s="428">
        <v>0.9</v>
      </c>
      <c r="AZ59" s="428">
        <v>0.82</v>
      </c>
      <c r="BA59" s="428">
        <v>0.74</v>
      </c>
      <c r="BB59" s="366">
        <v>0.66</v>
      </c>
      <c r="BC59" s="363">
        <v>2.1276595744680771</v>
      </c>
      <c r="BD59" s="364">
        <v>1.4388489208633</v>
      </c>
      <c r="BE59" s="364">
        <v>2.2058823529411691</v>
      </c>
      <c r="BF59" s="364">
        <v>4.6153846153846212</v>
      </c>
      <c r="BG59" s="364">
        <v>6.5573770491803351</v>
      </c>
      <c r="BH59" s="364">
        <v>10.909090909090891</v>
      </c>
      <c r="BI59" s="364">
        <v>10.000000000000011</v>
      </c>
      <c r="BJ59" s="364">
        <v>11.111111111111116</v>
      </c>
      <c r="BK59" s="364">
        <v>9.7560975609756202</v>
      </c>
      <c r="BL59" s="364">
        <v>10.810810810810811</v>
      </c>
      <c r="BM59" s="365">
        <v>12.121212121212107</v>
      </c>
      <c r="BN59" s="349">
        <v>7.4230431841852784</v>
      </c>
      <c r="BO59" s="349">
        <v>3.9438184539281682</v>
      </c>
    </row>
    <row r="60" spans="1:67">
      <c r="A60" s="20" t="s">
        <v>125</v>
      </c>
      <c r="B60" s="21" t="s">
        <v>126</v>
      </c>
      <c r="C60" s="28" t="s">
        <v>102</v>
      </c>
      <c r="D60" s="28" t="s">
        <v>613</v>
      </c>
      <c r="E60" s="101">
        <v>13</v>
      </c>
      <c r="F60" s="104">
        <v>199</v>
      </c>
      <c r="G60" s="39" t="s">
        <v>660</v>
      </c>
      <c r="H60" s="40" t="s">
        <v>796</v>
      </c>
      <c r="I60" s="159">
        <v>18.11</v>
      </c>
      <c r="J60" s="214">
        <v>3.4014356709000562</v>
      </c>
      <c r="K60" s="351">
        <v>0.14299999999999999</v>
      </c>
      <c r="L60" s="385">
        <v>0.154</v>
      </c>
      <c r="M60" s="214">
        <v>7.6923076923077085</v>
      </c>
      <c r="N60" s="25">
        <v>40709</v>
      </c>
      <c r="O60" s="26">
        <v>40711</v>
      </c>
      <c r="P60" s="27">
        <v>40739</v>
      </c>
      <c r="Q60" s="27" t="s">
        <v>13</v>
      </c>
      <c r="R60" s="21"/>
      <c r="S60" s="211">
        <v>0.61599999999999999</v>
      </c>
      <c r="T60" s="221">
        <v>14.096109839816933</v>
      </c>
      <c r="U60" s="332">
        <v>-59.740480829948893</v>
      </c>
      <c r="V60" s="47">
        <v>4.1441647597253999</v>
      </c>
      <c r="W60" s="333">
        <v>12</v>
      </c>
      <c r="X60" s="137">
        <v>4.37</v>
      </c>
      <c r="Y60" s="131">
        <v>0.46</v>
      </c>
      <c r="Z60" s="353">
        <v>1.51</v>
      </c>
      <c r="AA60" s="132">
        <v>0.88</v>
      </c>
      <c r="AB60" s="131">
        <v>4.28</v>
      </c>
      <c r="AC60" s="353">
        <v>3.89</v>
      </c>
      <c r="AD60" s="335">
        <v>-9.1121495327102799</v>
      </c>
      <c r="AE60" s="335">
        <v>9.198496546119463</v>
      </c>
      <c r="AF60" s="205">
        <v>379</v>
      </c>
      <c r="AG60" s="353">
        <v>16.809999999999999</v>
      </c>
      <c r="AH60" s="353">
        <v>25.77</v>
      </c>
      <c r="AI60" s="355">
        <v>7.7334919690660362</v>
      </c>
      <c r="AJ60" s="356">
        <v>-29.724485836243701</v>
      </c>
      <c r="AK60" s="357">
        <v>0.79315634875457997</v>
      </c>
      <c r="AL60" s="339">
        <v>8.5106382978723527</v>
      </c>
      <c r="AM60" s="438">
        <v>9.757284858524585</v>
      </c>
      <c r="AN60" s="438">
        <v>12.89034569602032</v>
      </c>
      <c r="AO60" s="335">
        <v>16.251960557664113</v>
      </c>
      <c r="AP60" s="358"/>
      <c r="AQ60" s="402">
        <v>0.56100000000000005</v>
      </c>
      <c r="AR60" s="427">
        <v>0.51700000000000002</v>
      </c>
      <c r="AS60" s="427">
        <v>0.47299999999999998</v>
      </c>
      <c r="AT60" s="427">
        <v>0.42429</v>
      </c>
      <c r="AU60" s="427">
        <v>0.36268</v>
      </c>
      <c r="AV60" s="427">
        <v>0.30597000000000002</v>
      </c>
      <c r="AW60" s="427">
        <v>0.25385000000000002</v>
      </c>
      <c r="AX60" s="427">
        <v>0.20815</v>
      </c>
      <c r="AY60" s="427">
        <v>0.17194000000000001</v>
      </c>
      <c r="AZ60" s="427">
        <v>0.14477999999999999</v>
      </c>
      <c r="BA60" s="427">
        <v>0.12444</v>
      </c>
      <c r="BB60" s="366">
        <v>9.7290000000000001E-2</v>
      </c>
      <c r="BC60" s="363">
        <v>8.5106382978723527</v>
      </c>
      <c r="BD60" s="364">
        <v>9.3023255813953654</v>
      </c>
      <c r="BE60" s="364">
        <v>11.480355417285342</v>
      </c>
      <c r="BF60" s="364">
        <v>16.98742693283334</v>
      </c>
      <c r="BG60" s="364">
        <v>18.534496846096001</v>
      </c>
      <c r="BH60" s="364">
        <v>20.531810124089027</v>
      </c>
      <c r="BI60" s="364">
        <v>21.955320682200334</v>
      </c>
      <c r="BJ60" s="364">
        <v>21.059671978597169</v>
      </c>
      <c r="BK60" s="364">
        <v>18.759497168117161</v>
      </c>
      <c r="BL60" s="364">
        <v>16.345226615236246</v>
      </c>
      <c r="BM60" s="365">
        <v>27.906259636139364</v>
      </c>
      <c r="BN60" s="349">
        <v>17.397548116351061</v>
      </c>
      <c r="BO60" s="349">
        <v>5.5463924318948097</v>
      </c>
    </row>
    <row r="61" spans="1:67">
      <c r="A61" s="29" t="s">
        <v>551</v>
      </c>
      <c r="B61" s="31" t="s">
        <v>552</v>
      </c>
      <c r="C61" s="28" t="s">
        <v>102</v>
      </c>
      <c r="D61" s="36" t="s">
        <v>613</v>
      </c>
      <c r="E61" s="102">
        <v>18</v>
      </c>
      <c r="F61" s="104">
        <v>143</v>
      </c>
      <c r="G61" s="41" t="s">
        <v>717</v>
      </c>
      <c r="H61" s="43" t="s">
        <v>717</v>
      </c>
      <c r="I61" s="125">
        <v>53.88</v>
      </c>
      <c r="J61" s="214">
        <v>3.4149962880475129</v>
      </c>
      <c r="K61" s="421">
        <v>0.45</v>
      </c>
      <c r="L61" s="406">
        <v>0.46</v>
      </c>
      <c r="M61" s="215">
        <v>2.2222222222222143</v>
      </c>
      <c r="N61" s="44">
        <v>40690</v>
      </c>
      <c r="O61" s="45">
        <v>40695</v>
      </c>
      <c r="P61" s="35">
        <v>40709</v>
      </c>
      <c r="Q61" s="35" t="s">
        <v>8</v>
      </c>
      <c r="R61" s="31"/>
      <c r="S61" s="171">
        <v>1.84</v>
      </c>
      <c r="T61" s="221">
        <v>52.571428571428562</v>
      </c>
      <c r="U61" s="332">
        <v>3.972157445200319</v>
      </c>
      <c r="V61" s="47">
        <v>15.394285714285711</v>
      </c>
      <c r="W61" s="369">
        <v>12</v>
      </c>
      <c r="X61" s="137">
        <v>3.5</v>
      </c>
      <c r="Y61" s="131">
        <v>1.94</v>
      </c>
      <c r="Z61" s="124">
        <v>4.0999999999999996</v>
      </c>
      <c r="AA61" s="132">
        <v>1.58</v>
      </c>
      <c r="AB61" s="131">
        <v>3.49</v>
      </c>
      <c r="AC61" s="124">
        <v>3.81</v>
      </c>
      <c r="AD61" s="335">
        <v>9.169054441260748</v>
      </c>
      <c r="AE61" s="335">
        <v>7.9579357811715363</v>
      </c>
      <c r="AF61" s="354">
        <v>3300</v>
      </c>
      <c r="AG61" s="124">
        <v>50.65</v>
      </c>
      <c r="AH61" s="124">
        <v>62.59</v>
      </c>
      <c r="AI61" s="355">
        <v>6.3770977295162945</v>
      </c>
      <c r="AJ61" s="356">
        <v>-13.915961016136761</v>
      </c>
      <c r="AK61" s="374">
        <v>0.99599784845358597</v>
      </c>
      <c r="AL61" s="339">
        <v>4.0935672514619936</v>
      </c>
      <c r="AM61" s="438">
        <v>4.9461297617438458</v>
      </c>
      <c r="AN61" s="438">
        <v>8.8475894089914409</v>
      </c>
      <c r="AO61" s="335">
        <v>8.8831410858250859</v>
      </c>
      <c r="AP61" s="375"/>
      <c r="AQ61" s="367">
        <v>1.78</v>
      </c>
      <c r="AR61" s="378">
        <v>1.71</v>
      </c>
      <c r="AS61" s="378">
        <v>1.66</v>
      </c>
      <c r="AT61" s="378">
        <v>1.54</v>
      </c>
      <c r="AU61" s="378">
        <v>1.32</v>
      </c>
      <c r="AV61" s="378">
        <v>1.165</v>
      </c>
      <c r="AW61" s="378">
        <v>1.0349999999999999</v>
      </c>
      <c r="AX61" s="378">
        <v>0.94</v>
      </c>
      <c r="AY61" s="378">
        <v>0.875</v>
      </c>
      <c r="AZ61" s="378">
        <v>0.84</v>
      </c>
      <c r="BA61" s="378">
        <v>0.76</v>
      </c>
      <c r="BB61" s="398">
        <v>0.67500000000000004</v>
      </c>
      <c r="BC61" s="363">
        <v>4.0935672514619936</v>
      </c>
      <c r="BD61" s="364">
        <v>3.0120481927710765</v>
      </c>
      <c r="BE61" s="364">
        <v>7.7922077922077948</v>
      </c>
      <c r="BF61" s="364">
        <v>16.666666666666671</v>
      </c>
      <c r="BG61" s="364">
        <v>13.30472103004292</v>
      </c>
      <c r="BH61" s="364">
        <v>12.560386473429963</v>
      </c>
      <c r="BI61" s="364">
        <v>10.106382978723392</v>
      </c>
      <c r="BJ61" s="364">
        <v>7.4285714285714288</v>
      </c>
      <c r="BK61" s="364">
        <v>4.1666666666666741</v>
      </c>
      <c r="BL61" s="364">
        <v>10.526315789473667</v>
      </c>
      <c r="BM61" s="365">
        <v>12.592592592592581</v>
      </c>
      <c r="BN61" s="349">
        <v>9.2954660784189258</v>
      </c>
      <c r="BO61" s="349">
        <v>4.185503177008072</v>
      </c>
    </row>
    <row r="62" spans="1:67">
      <c r="A62" s="10" t="s">
        <v>758</v>
      </c>
      <c r="B62" s="11" t="s">
        <v>759</v>
      </c>
      <c r="C62" s="28" t="s">
        <v>102</v>
      </c>
      <c r="D62" s="19" t="s">
        <v>613</v>
      </c>
      <c r="E62" s="100">
        <v>17</v>
      </c>
      <c r="F62" s="104">
        <v>156</v>
      </c>
      <c r="G62" s="37" t="s">
        <v>717</v>
      </c>
      <c r="H62" s="38" t="s">
        <v>717</v>
      </c>
      <c r="I62" s="147">
        <v>19.829999999999998</v>
      </c>
      <c r="J62" s="213">
        <v>3.4291477559253667</v>
      </c>
      <c r="K62" s="955">
        <v>0.161904761904762</v>
      </c>
      <c r="L62" s="400">
        <v>0.17</v>
      </c>
      <c r="M62" s="213">
        <v>5.0000000000000044</v>
      </c>
      <c r="N62" s="16">
        <v>40687</v>
      </c>
      <c r="O62" s="17">
        <v>40689</v>
      </c>
      <c r="P62" s="18">
        <v>40703</v>
      </c>
      <c r="Q62" s="18" t="s">
        <v>695</v>
      </c>
      <c r="R62" s="314" t="s">
        <v>215</v>
      </c>
      <c r="S62" s="211">
        <v>0.68</v>
      </c>
      <c r="T62" s="222">
        <v>30.222222222222214</v>
      </c>
      <c r="U62" s="380">
        <v>-23.603761969680843</v>
      </c>
      <c r="V62" s="46">
        <v>8.8133333333333326</v>
      </c>
      <c r="W62" s="333">
        <v>12</v>
      </c>
      <c r="X62" s="145">
        <v>2.25</v>
      </c>
      <c r="Y62" s="146">
        <v>1.75</v>
      </c>
      <c r="Z62" s="147">
        <v>2.8</v>
      </c>
      <c r="AA62" s="148">
        <v>1.49</v>
      </c>
      <c r="AB62" s="146">
        <v>1.92</v>
      </c>
      <c r="AC62" s="147">
        <v>2.1</v>
      </c>
      <c r="AD62" s="334">
        <v>9.3750000000000018</v>
      </c>
      <c r="AE62" s="381">
        <v>5.9017857142857144</v>
      </c>
      <c r="AF62" s="277">
        <v>326</v>
      </c>
      <c r="AG62" s="147">
        <v>17.78</v>
      </c>
      <c r="AH62" s="147">
        <v>23</v>
      </c>
      <c r="AI62" s="336">
        <v>11.529808773903241</v>
      </c>
      <c r="AJ62" s="337">
        <v>-13.782608695652179</v>
      </c>
      <c r="AK62" s="357">
        <v>0.74932134451603705</v>
      </c>
      <c r="AL62" s="382">
        <v>29.760525299343382</v>
      </c>
      <c r="AM62" s="383">
        <v>18.714466639445</v>
      </c>
      <c r="AN62" s="383">
        <v>14.2740124394426</v>
      </c>
      <c r="AO62" s="334">
        <v>19.049253759962937</v>
      </c>
      <c r="AP62" s="358"/>
      <c r="AQ62" s="402">
        <v>0.63990476190476198</v>
      </c>
      <c r="AR62" s="427">
        <v>0.49314285714285699</v>
      </c>
      <c r="AS62" s="428">
        <v>0.43561904761904802</v>
      </c>
      <c r="AT62" s="428">
        <v>0.38247619047619003</v>
      </c>
      <c r="AU62" s="428">
        <v>0.34066666666666701</v>
      </c>
      <c r="AV62" s="428">
        <v>0.328380952380952</v>
      </c>
      <c r="AW62" s="428">
        <v>0.27752380952380901</v>
      </c>
      <c r="AX62" s="428">
        <v>0.235238095238095</v>
      </c>
      <c r="AY62" s="428">
        <v>0.17428571428571399</v>
      </c>
      <c r="AZ62" s="428">
        <v>0.14847619047619001</v>
      </c>
      <c r="BA62" s="428">
        <v>0.11190476190476201</v>
      </c>
      <c r="BB62" s="366">
        <v>0.10647619047619</v>
      </c>
      <c r="BC62" s="346">
        <v>29.760525299343382</v>
      </c>
      <c r="BD62" s="347">
        <v>13.205072146917349</v>
      </c>
      <c r="BE62" s="347">
        <v>13.894422310756992</v>
      </c>
      <c r="BF62" s="347">
        <v>12.272854347218342</v>
      </c>
      <c r="BG62" s="347">
        <v>3.7412993039442899</v>
      </c>
      <c r="BH62" s="347">
        <v>18.325326012354168</v>
      </c>
      <c r="BI62" s="347">
        <v>17.9757085020243</v>
      </c>
      <c r="BJ62" s="347">
        <v>34.972677595628419</v>
      </c>
      <c r="BK62" s="347">
        <v>17.382937780628559</v>
      </c>
      <c r="BL62" s="347">
        <v>32.680851063829806</v>
      </c>
      <c r="BM62" s="348">
        <v>5.0983899821108958</v>
      </c>
      <c r="BN62" s="350">
        <v>18.119096758614234</v>
      </c>
      <c r="BO62" s="350">
        <v>9.9299806907116714</v>
      </c>
    </row>
    <row r="63" spans="1:67">
      <c r="A63" s="20" t="s">
        <v>79</v>
      </c>
      <c r="B63" s="21" t="s">
        <v>80</v>
      </c>
      <c r="C63" s="28" t="s">
        <v>102</v>
      </c>
      <c r="D63" s="28" t="s">
        <v>613</v>
      </c>
      <c r="E63" s="101">
        <v>25</v>
      </c>
      <c r="F63" s="104">
        <v>100</v>
      </c>
      <c r="G63" s="39" t="s">
        <v>660</v>
      </c>
      <c r="H63" s="40" t="s">
        <v>660</v>
      </c>
      <c r="I63" s="124">
        <v>40.4</v>
      </c>
      <c r="J63" s="214">
        <f>(S63/I63)*100</f>
        <v>3.564356435643564</v>
      </c>
      <c r="K63" s="170">
        <v>0.34</v>
      </c>
      <c r="L63" s="97">
        <v>0.36</v>
      </c>
      <c r="M63" s="89">
        <f>((L63/K63)-1)*100</f>
        <v>5.8823529411764497</v>
      </c>
      <c r="N63" s="25">
        <v>40758</v>
      </c>
      <c r="O63" s="26">
        <v>40760</v>
      </c>
      <c r="P63" s="27">
        <v>40770</v>
      </c>
      <c r="Q63" s="175" t="s">
        <v>18</v>
      </c>
      <c r="R63" s="180"/>
      <c r="S63" s="211">
        <f>L63*4</f>
        <v>1.44</v>
      </c>
      <c r="T63" s="221">
        <f>S63/X63*100</f>
        <v>45.714285714285715</v>
      </c>
      <c r="U63" s="332">
        <f>(I63/SQRT(22.5*X63*(I63/AA63))-1)*100</f>
        <v>-6.0038651400670551</v>
      </c>
      <c r="V63" s="47">
        <f>I63/X63</f>
        <v>12.825396825396826</v>
      </c>
      <c r="W63" s="333">
        <v>12</v>
      </c>
      <c r="X63" s="137">
        <v>3.15</v>
      </c>
      <c r="Y63" s="131">
        <v>1.57</v>
      </c>
      <c r="Z63" s="353">
        <v>2.89</v>
      </c>
      <c r="AA63" s="132">
        <v>1.55</v>
      </c>
      <c r="AB63" s="131">
        <v>3.21</v>
      </c>
      <c r="AC63" s="353">
        <v>3.57</v>
      </c>
      <c r="AD63" s="335">
        <f>(AC63/AB63-1)*100</f>
        <v>11.214953271028039</v>
      </c>
      <c r="AE63" s="386">
        <f>(I63/AB63)/Y63</f>
        <v>8.0163501795741805</v>
      </c>
      <c r="AF63" s="205">
        <v>440</v>
      </c>
      <c r="AG63" s="353">
        <v>35.93</v>
      </c>
      <c r="AH63" s="353">
        <v>42.5</v>
      </c>
      <c r="AI63" s="355">
        <f>((I63-AG63)/AG63)*100</f>
        <v>12.44085722237684</v>
      </c>
      <c r="AJ63" s="356">
        <f>((I63-AH63)/AH63)*100</f>
        <v>-4.9411764705882382</v>
      </c>
      <c r="AK63" s="357">
        <f>AN63/AO63</f>
        <v>1.0762294319397048</v>
      </c>
      <c r="AL63" s="339">
        <f>((AQ63/AR63)^(1/1)-1)*100</f>
        <v>7.4967648010352494</v>
      </c>
      <c r="AM63" s="438">
        <f>((AQ63/AT63)^(1/3)-1)*100</f>
        <v>5.6455325681402435</v>
      </c>
      <c r="AN63" s="438">
        <f>((AQ63/AV63)^(1/5)-1)*100</f>
        <v>6.521472030970199</v>
      </c>
      <c r="AO63" s="335">
        <f>((AQ63/BA63)^(1/10)-1)*100</f>
        <v>6.059555553332574</v>
      </c>
      <c r="AP63" s="358"/>
      <c r="AQ63" s="402">
        <v>1.3290899999999999</v>
      </c>
      <c r="AR63" s="442">
        <v>1.2363999999999999</v>
      </c>
      <c r="AS63" s="427">
        <v>1.2</v>
      </c>
      <c r="AT63" s="427">
        <v>1.1272</v>
      </c>
      <c r="AU63" s="427">
        <v>1.0411999999999999</v>
      </c>
      <c r="AV63" s="427">
        <v>0.96910000000000007</v>
      </c>
      <c r="AW63" s="442">
        <v>0.90159999999999996</v>
      </c>
      <c r="AX63" s="427">
        <v>0.84009999999999996</v>
      </c>
      <c r="AY63" s="427">
        <v>0.79239999999999999</v>
      </c>
      <c r="AZ63" s="427">
        <v>0.75159999999999993</v>
      </c>
      <c r="BA63" s="442">
        <v>0.73799999999999999</v>
      </c>
      <c r="BB63" s="366">
        <v>0.7034999999999999</v>
      </c>
      <c r="BC63" s="363">
        <f t="shared" ref="BC63:BM63" si="10">((AQ63/AR63)-1)*100</f>
        <v>7.4967648010352494</v>
      </c>
      <c r="BD63" s="364">
        <f t="shared" si="10"/>
        <v>3.0333333333333323</v>
      </c>
      <c r="BE63" s="364">
        <f t="shared" si="10"/>
        <v>6.4584811923349861</v>
      </c>
      <c r="BF63" s="364">
        <f t="shared" si="10"/>
        <v>8.2597003457549167</v>
      </c>
      <c r="BG63" s="364">
        <f t="shared" si="10"/>
        <v>7.4398926839335244</v>
      </c>
      <c r="BH63" s="364">
        <f t="shared" si="10"/>
        <v>7.4866903283052455</v>
      </c>
      <c r="BI63" s="364">
        <f t="shared" si="10"/>
        <v>7.3205570765385142</v>
      </c>
      <c r="BJ63" s="364">
        <f t="shared" si="10"/>
        <v>6.0196870267541502</v>
      </c>
      <c r="BK63" s="364">
        <f t="shared" si="10"/>
        <v>5.4284193720063989</v>
      </c>
      <c r="BL63" s="364">
        <f t="shared" si="10"/>
        <v>1.8428184281842785</v>
      </c>
      <c r="BM63" s="365">
        <f t="shared" si="10"/>
        <v>4.9040511727079128</v>
      </c>
      <c r="BN63" s="349">
        <f>AVERAGE(BC63:BM63)</f>
        <v>5.9718541600807731</v>
      </c>
      <c r="BO63" s="349">
        <f>SQRT(AVERAGE((BC63-$BN63)^2,(BD63-$BN63)^2,(BE63-$BN63)^2,(BF63-$BN63)^2,(BG63-$BN63)^2,(BH63-$BN63)^2,(BI63-$BN63)^2,(BJ63-$BN63)^2,(BK63-$BN63)^2,(BL63-$BN63)^2,(BM63-$BN63)^2))</f>
        <v>1.9350103847039017</v>
      </c>
    </row>
    <row r="64" spans="1:67">
      <c r="A64" s="20" t="s">
        <v>709</v>
      </c>
      <c r="B64" s="21" t="s">
        <v>710</v>
      </c>
      <c r="C64" s="28" t="s">
        <v>102</v>
      </c>
      <c r="D64" s="28" t="s">
        <v>610</v>
      </c>
      <c r="E64" s="101">
        <v>18</v>
      </c>
      <c r="F64" s="104">
        <v>142</v>
      </c>
      <c r="G64" s="39" t="s">
        <v>717</v>
      </c>
      <c r="H64" s="40" t="s">
        <v>717</v>
      </c>
      <c r="I64" s="124">
        <v>66.819999999999993</v>
      </c>
      <c r="J64" s="214">
        <v>3.5917390002993126</v>
      </c>
      <c r="K64" s="385">
        <v>0.55000000000000004</v>
      </c>
      <c r="L64" s="385">
        <v>0.6</v>
      </c>
      <c r="M64" s="214">
        <v>9.0909090909090828</v>
      </c>
      <c r="N64" s="25">
        <v>40681</v>
      </c>
      <c r="O64" s="26">
        <v>40683</v>
      </c>
      <c r="P64" s="27">
        <v>40695</v>
      </c>
      <c r="Q64" s="27" t="s">
        <v>7</v>
      </c>
      <c r="R64" s="21" t="s">
        <v>110</v>
      </c>
      <c r="S64" s="211">
        <v>2.4</v>
      </c>
      <c r="T64" s="221">
        <v>-260.86956521739125</v>
      </c>
      <c r="U64" s="332" t="s">
        <v>664</v>
      </c>
      <c r="V64" s="47">
        <v>-72.630434782608674</v>
      </c>
      <c r="W64" s="333">
        <v>12</v>
      </c>
      <c r="X64" s="137">
        <v>-0.92</v>
      </c>
      <c r="Y64" s="131">
        <v>-1.44</v>
      </c>
      <c r="Z64" s="353">
        <v>0.83</v>
      </c>
      <c r="AA64" s="132">
        <v>0.74</v>
      </c>
      <c r="AB64" s="131">
        <v>-5.28</v>
      </c>
      <c r="AC64" s="353">
        <v>8.08</v>
      </c>
      <c r="AD64" s="335">
        <v>-253.030303030303</v>
      </c>
      <c r="AE64" s="386" t="s">
        <v>664</v>
      </c>
      <c r="AF64" s="354">
        <v>4510</v>
      </c>
      <c r="AG64" s="353">
        <v>67.099999999999994</v>
      </c>
      <c r="AH64" s="353">
        <v>83.39</v>
      </c>
      <c r="AI64" s="355">
        <v>-0.41728763040238598</v>
      </c>
      <c r="AJ64" s="356">
        <v>-19.870488068113691</v>
      </c>
      <c r="AK64" s="357">
        <v>0.87801017461678099</v>
      </c>
      <c r="AL64" s="339">
        <v>9.0425531914893664</v>
      </c>
      <c r="AM64" s="438">
        <v>6.0250464462852964</v>
      </c>
      <c r="AN64" s="438">
        <v>6.1651688038389265</v>
      </c>
      <c r="AO64" s="335">
        <v>7.021750979742114</v>
      </c>
      <c r="AP64" s="358"/>
      <c r="AQ64" s="402">
        <v>2.0499999999999998</v>
      </c>
      <c r="AR64" s="427">
        <v>1.88</v>
      </c>
      <c r="AS64" s="428">
        <v>1.84</v>
      </c>
      <c r="AT64" s="428">
        <v>1.72</v>
      </c>
      <c r="AU64" s="428">
        <v>1.6</v>
      </c>
      <c r="AV64" s="428">
        <v>1.52</v>
      </c>
      <c r="AW64" s="428">
        <v>1.36</v>
      </c>
      <c r="AX64" s="428">
        <v>1.2</v>
      </c>
      <c r="AY64" s="428">
        <v>1.1499999999999999</v>
      </c>
      <c r="AZ64" s="428">
        <v>1.1000000000000001</v>
      </c>
      <c r="BA64" s="428">
        <v>1.04</v>
      </c>
      <c r="BB64" s="366">
        <v>1</v>
      </c>
      <c r="BC64" s="363">
        <v>9.0425531914893664</v>
      </c>
      <c r="BD64" s="445">
        <v>2.1739130434782479</v>
      </c>
      <c r="BE64" s="445">
        <v>6.976744186046524</v>
      </c>
      <c r="BF64" s="445">
        <v>7.4999999999999956</v>
      </c>
      <c r="BG64" s="445">
        <v>5.2631578947368363</v>
      </c>
      <c r="BH64" s="445">
        <v>11.76470588235294</v>
      </c>
      <c r="BI64" s="445">
        <v>13.33333333333335</v>
      </c>
      <c r="BJ64" s="445">
        <v>4.347826086956518</v>
      </c>
      <c r="BK64" s="445">
        <v>4.5454545454545183</v>
      </c>
      <c r="BL64" s="445">
        <v>5.7692307692307709</v>
      </c>
      <c r="BM64" s="365">
        <v>4.0000000000000044</v>
      </c>
      <c r="BN64" s="349">
        <v>6.79244717573446</v>
      </c>
      <c r="BO64" s="349">
        <v>3.256372581281068</v>
      </c>
    </row>
    <row r="65" spans="1:67">
      <c r="A65" s="20" t="s">
        <v>310</v>
      </c>
      <c r="B65" s="21" t="s">
        <v>311</v>
      </c>
      <c r="C65" s="28" t="s">
        <v>102</v>
      </c>
      <c r="D65" s="28" t="s">
        <v>613</v>
      </c>
      <c r="E65" s="101">
        <v>12</v>
      </c>
      <c r="F65" s="104">
        <v>207</v>
      </c>
      <c r="G65" s="39" t="s">
        <v>717</v>
      </c>
      <c r="H65" s="40" t="s">
        <v>717</v>
      </c>
      <c r="I65" s="159">
        <v>25.83</v>
      </c>
      <c r="J65" s="214">
        <v>3.7166085946573748</v>
      </c>
      <c r="K65" s="425">
        <v>0.47</v>
      </c>
      <c r="L65" s="385">
        <v>0.48</v>
      </c>
      <c r="M65" s="214">
        <v>2.1276595744680771</v>
      </c>
      <c r="N65" s="25">
        <v>40682</v>
      </c>
      <c r="O65" s="26">
        <v>40686</v>
      </c>
      <c r="P65" s="27">
        <v>40695</v>
      </c>
      <c r="Q65" s="27" t="s">
        <v>700</v>
      </c>
      <c r="R65" s="94" t="s">
        <v>706</v>
      </c>
      <c r="S65" s="211">
        <v>0.96</v>
      </c>
      <c r="T65" s="221">
        <v>41.558441558441544</v>
      </c>
      <c r="U65" s="332">
        <v>-19.931847211834022</v>
      </c>
      <c r="V65" s="47">
        <v>11.181818181818176</v>
      </c>
      <c r="W65" s="333">
        <v>12</v>
      </c>
      <c r="X65" s="137">
        <v>2.31</v>
      </c>
      <c r="Y65" s="131" t="s">
        <v>762</v>
      </c>
      <c r="Z65" s="353">
        <v>3.98</v>
      </c>
      <c r="AA65" s="132">
        <v>1.29</v>
      </c>
      <c r="AB65" s="131">
        <v>2.41</v>
      </c>
      <c r="AC65" s="353">
        <v>2.46</v>
      </c>
      <c r="AD65" s="335">
        <v>2.074688796680491</v>
      </c>
      <c r="AE65" s="386" t="s">
        <v>664</v>
      </c>
      <c r="AF65" s="205">
        <v>179</v>
      </c>
      <c r="AG65" s="353">
        <v>21.27</v>
      </c>
      <c r="AH65" s="353">
        <v>32.800000000000004</v>
      </c>
      <c r="AI65" s="355">
        <v>21.438645980253867</v>
      </c>
      <c r="AJ65" s="356">
        <v>-21.25</v>
      </c>
      <c r="AK65" s="357">
        <v>0.64327111758702304</v>
      </c>
      <c r="AL65" s="339">
        <v>8.3333333333333499</v>
      </c>
      <c r="AM65" s="438">
        <v>6.1881203455887102</v>
      </c>
      <c r="AN65" s="438">
        <v>5.088842545712402</v>
      </c>
      <c r="AO65" s="335">
        <v>7.9108829956507032</v>
      </c>
      <c r="AP65" s="358"/>
      <c r="AQ65" s="402">
        <v>0.91</v>
      </c>
      <c r="AR65" s="427">
        <v>0.84</v>
      </c>
      <c r="AS65" s="428">
        <v>0.8</v>
      </c>
      <c r="AT65" s="428">
        <v>0.76</v>
      </c>
      <c r="AU65" s="428">
        <v>0.73</v>
      </c>
      <c r="AV65" s="428">
        <v>0.71</v>
      </c>
      <c r="AW65" s="428">
        <v>0.64</v>
      </c>
      <c r="AX65" s="428">
        <v>0.56499999999999995</v>
      </c>
      <c r="AY65" s="428">
        <v>0.48499999999999999</v>
      </c>
      <c r="AZ65" s="444">
        <v>0.43</v>
      </c>
      <c r="BA65" s="428">
        <v>0.42499999999999999</v>
      </c>
      <c r="BB65" s="362">
        <v>0</v>
      </c>
      <c r="BC65" s="363">
        <v>8.3333333333333499</v>
      </c>
      <c r="BD65" s="364">
        <v>4.9999999999999822</v>
      </c>
      <c r="BE65" s="364">
        <v>5.2631578947368363</v>
      </c>
      <c r="BF65" s="364">
        <v>4.1095890410958846</v>
      </c>
      <c r="BG65" s="364">
        <v>2.8169014084507</v>
      </c>
      <c r="BH65" s="364">
        <v>10.9375</v>
      </c>
      <c r="BI65" s="364">
        <v>13.27433628318586</v>
      </c>
      <c r="BJ65" s="364">
        <v>16.49484536082473</v>
      </c>
      <c r="BK65" s="364">
        <v>12.790697674418611</v>
      </c>
      <c r="BL65" s="364">
        <v>1.1764705882352899</v>
      </c>
      <c r="BM65" s="365">
        <v>0</v>
      </c>
      <c r="BN65" s="349">
        <v>7.2906210531164763</v>
      </c>
      <c r="BO65" s="349">
        <v>5.1802692619504107</v>
      </c>
    </row>
    <row r="66" spans="1:67">
      <c r="A66" s="29" t="s">
        <v>680</v>
      </c>
      <c r="B66" s="31" t="s">
        <v>681</v>
      </c>
      <c r="C66" s="36" t="s">
        <v>102</v>
      </c>
      <c r="D66" s="36" t="s">
        <v>613</v>
      </c>
      <c r="E66" s="102">
        <v>18</v>
      </c>
      <c r="F66" s="104">
        <v>134</v>
      </c>
      <c r="G66" s="41" t="s">
        <v>717</v>
      </c>
      <c r="H66" s="43" t="s">
        <v>717</v>
      </c>
      <c r="I66" s="173">
        <v>11.2</v>
      </c>
      <c r="J66" s="215">
        <v>3.9285714285714293</v>
      </c>
      <c r="K66" s="398">
        <v>0.105</v>
      </c>
      <c r="L66" s="367">
        <v>0.11</v>
      </c>
      <c r="M66" s="215">
        <v>4.7619047619047672</v>
      </c>
      <c r="N66" s="328">
        <v>40420</v>
      </c>
      <c r="O66" s="322">
        <v>40422</v>
      </c>
      <c r="P66" s="323">
        <v>40436</v>
      </c>
      <c r="Q66" s="27" t="s">
        <v>8</v>
      </c>
      <c r="R66" s="454" t="s">
        <v>770</v>
      </c>
      <c r="S66" s="171">
        <v>0.44</v>
      </c>
      <c r="T66" s="287">
        <v>26.035502958579876</v>
      </c>
      <c r="U66" s="388">
        <v>-48.800065746261801</v>
      </c>
      <c r="V66" s="48">
        <v>6.6272189349112418</v>
      </c>
      <c r="W66" s="369">
        <v>12</v>
      </c>
      <c r="X66" s="138">
        <v>1.69</v>
      </c>
      <c r="Y66" s="133" t="s">
        <v>762</v>
      </c>
      <c r="Z66" s="125">
        <v>1.1000000000000001</v>
      </c>
      <c r="AA66" s="134">
        <v>0.89</v>
      </c>
      <c r="AB66" s="133" t="s">
        <v>762</v>
      </c>
      <c r="AC66" s="125">
        <v>1.8</v>
      </c>
      <c r="AD66" s="370" t="s">
        <v>664</v>
      </c>
      <c r="AE66" s="389" t="s">
        <v>664</v>
      </c>
      <c r="AF66" s="371">
        <v>37</v>
      </c>
      <c r="AG66" s="125">
        <v>10.95</v>
      </c>
      <c r="AH66" s="125">
        <v>15</v>
      </c>
      <c r="AI66" s="372">
        <v>2.2831050228310499</v>
      </c>
      <c r="AJ66" s="373">
        <v>-25.333333333333332</v>
      </c>
      <c r="AK66" s="357">
        <v>0.72394832840482404</v>
      </c>
      <c r="AL66" s="390">
        <v>2.3809523809523725</v>
      </c>
      <c r="AM66" s="391">
        <v>7.1026304014222053</v>
      </c>
      <c r="AN66" s="391">
        <v>7.1812886733651604</v>
      </c>
      <c r="AO66" s="370">
        <v>9.9196149664281901</v>
      </c>
      <c r="AP66" s="358"/>
      <c r="AQ66" s="402">
        <v>0.43</v>
      </c>
      <c r="AR66" s="427">
        <v>0.42</v>
      </c>
      <c r="AS66" s="427">
        <v>0.40500000000000003</v>
      </c>
      <c r="AT66" s="427">
        <v>0.35</v>
      </c>
      <c r="AU66" s="427">
        <v>0.32100000000000001</v>
      </c>
      <c r="AV66" s="427">
        <v>0.30399999999999999</v>
      </c>
      <c r="AW66" s="427">
        <v>0.28299999999999997</v>
      </c>
      <c r="AX66" s="427">
        <v>0.23799999999999999</v>
      </c>
      <c r="AY66" s="427">
        <v>0.20399999999999999</v>
      </c>
      <c r="AZ66" s="427">
        <v>0.188</v>
      </c>
      <c r="BA66" s="427">
        <v>0.16700000000000001</v>
      </c>
      <c r="BB66" s="366">
        <v>0.13800000000000001</v>
      </c>
      <c r="BC66" s="392">
        <v>2.3809523809523725</v>
      </c>
      <c r="BD66" s="393">
        <v>3.7037037037036984</v>
      </c>
      <c r="BE66" s="393">
        <v>15.71428571428573</v>
      </c>
      <c r="BF66" s="393">
        <v>9.034267912772572</v>
      </c>
      <c r="BG66" s="393">
        <v>5.5921052631578965</v>
      </c>
      <c r="BH66" s="393">
        <v>7.4204946996466505</v>
      </c>
      <c r="BI66" s="393">
        <v>18.907563025210084</v>
      </c>
      <c r="BJ66" s="393">
        <v>16.666666666666671</v>
      </c>
      <c r="BK66" s="393">
        <v>8.5106382978723296</v>
      </c>
      <c r="BL66" s="393">
        <v>12.5748502994012</v>
      </c>
      <c r="BM66" s="394">
        <v>21.014492753623188</v>
      </c>
      <c r="BN66" s="395">
        <v>11.047274610662949</v>
      </c>
      <c r="BO66" s="395">
        <v>6.0246004636384853</v>
      </c>
    </row>
    <row r="67" spans="1:67">
      <c r="A67" s="10" t="s">
        <v>354</v>
      </c>
      <c r="B67" s="11" t="s">
        <v>355</v>
      </c>
      <c r="C67" s="28" t="s">
        <v>102</v>
      </c>
      <c r="D67" s="19" t="s">
        <v>613</v>
      </c>
      <c r="E67" s="100">
        <v>10</v>
      </c>
      <c r="F67" s="104">
        <v>232</v>
      </c>
      <c r="G67" s="37" t="s">
        <v>660</v>
      </c>
      <c r="H67" s="38" t="s">
        <v>660</v>
      </c>
      <c r="I67" s="279">
        <v>19.36</v>
      </c>
      <c r="J67" s="214">
        <v>4.132231404958679</v>
      </c>
      <c r="K67" s="397">
        <v>0.19500000000000001</v>
      </c>
      <c r="L67" s="409">
        <v>0.2</v>
      </c>
      <c r="M67" s="213">
        <v>2.5641025641025776</v>
      </c>
      <c r="N67" s="16">
        <v>40610</v>
      </c>
      <c r="O67" s="17">
        <v>40612</v>
      </c>
      <c r="P67" s="18">
        <v>40627</v>
      </c>
      <c r="Q67" s="18" t="s">
        <v>775</v>
      </c>
      <c r="R67" s="11"/>
      <c r="S67" s="211">
        <v>0.8</v>
      </c>
      <c r="T67" s="221">
        <v>55.172413793103445</v>
      </c>
      <c r="U67" s="332">
        <v>-14.914151984204517</v>
      </c>
      <c r="V67" s="47">
        <v>13.351724137931031</v>
      </c>
      <c r="W67" s="333">
        <v>12</v>
      </c>
      <c r="X67" s="137">
        <v>1.45</v>
      </c>
      <c r="Y67" s="131" t="s">
        <v>762</v>
      </c>
      <c r="Z67" s="353">
        <v>3.17</v>
      </c>
      <c r="AA67" s="132">
        <v>1.22</v>
      </c>
      <c r="AB67" s="131" t="s">
        <v>762</v>
      </c>
      <c r="AC67" s="353" t="s">
        <v>762</v>
      </c>
      <c r="AD67" s="335" t="s">
        <v>664</v>
      </c>
      <c r="AE67" s="335" t="s">
        <v>664</v>
      </c>
      <c r="AF67" s="205">
        <v>71</v>
      </c>
      <c r="AG67" s="353">
        <v>18.239999999999998</v>
      </c>
      <c r="AH67" s="353">
        <v>22</v>
      </c>
      <c r="AI67" s="355">
        <v>6.1403508771929864</v>
      </c>
      <c r="AJ67" s="356">
        <v>-12</v>
      </c>
      <c r="AK67" s="338">
        <v>0.88388096688898399</v>
      </c>
      <c r="AL67" s="339">
        <v>2.6315789473684288</v>
      </c>
      <c r="AM67" s="438">
        <v>3.6729653706913061</v>
      </c>
      <c r="AN67" s="438">
        <v>6.1043824021231199</v>
      </c>
      <c r="AO67" s="335">
        <v>6.9063399154400305</v>
      </c>
      <c r="AP67" s="341"/>
      <c r="AQ67" s="409">
        <v>0.78</v>
      </c>
      <c r="AR67" s="343">
        <v>0.76</v>
      </c>
      <c r="AS67" s="343">
        <v>0.74</v>
      </c>
      <c r="AT67" s="343">
        <v>0.7</v>
      </c>
      <c r="AU67" s="343">
        <v>0.64</v>
      </c>
      <c r="AV67" s="343">
        <v>0.57999999999999996</v>
      </c>
      <c r="AW67" s="343">
        <v>0.5</v>
      </c>
      <c r="AX67" s="343">
        <v>0.48</v>
      </c>
      <c r="AY67" s="343">
        <v>0.44</v>
      </c>
      <c r="AZ67" s="344">
        <v>0.4</v>
      </c>
      <c r="BA67" s="344">
        <v>0.4</v>
      </c>
      <c r="BB67" s="397">
        <v>0.32</v>
      </c>
      <c r="BC67" s="363">
        <v>2.6315789473684288</v>
      </c>
      <c r="BD67" s="445">
        <v>2.7027027027026977</v>
      </c>
      <c r="BE67" s="445">
        <v>5.7142857142857153</v>
      </c>
      <c r="BF67" s="445">
        <v>9.3750000000000018</v>
      </c>
      <c r="BG67" s="445">
        <v>10.34482758620692</v>
      </c>
      <c r="BH67" s="445">
        <v>15.999999999999993</v>
      </c>
      <c r="BI67" s="445">
        <v>4.1666666666666741</v>
      </c>
      <c r="BJ67" s="445">
        <v>9.0909090909090828</v>
      </c>
      <c r="BK67" s="445">
        <v>9.9999999999999876</v>
      </c>
      <c r="BL67" s="445">
        <v>0</v>
      </c>
      <c r="BM67" s="365">
        <v>25</v>
      </c>
      <c r="BN67" s="349">
        <v>8.6387246098308612</v>
      </c>
      <c r="BO67" s="349">
        <v>6.7547390848545561</v>
      </c>
    </row>
    <row r="68" spans="1:67">
      <c r="A68" s="20" t="s">
        <v>549</v>
      </c>
      <c r="B68" s="21" t="s">
        <v>550</v>
      </c>
      <c r="C68" s="28" t="s">
        <v>102</v>
      </c>
      <c r="D68" s="28" t="s">
        <v>613</v>
      </c>
      <c r="E68" s="101">
        <v>19</v>
      </c>
      <c r="F68" s="104">
        <v>132</v>
      </c>
      <c r="G68" s="39" t="s">
        <v>660</v>
      </c>
      <c r="H68" s="40" t="s">
        <v>660</v>
      </c>
      <c r="I68" s="124">
        <v>25.16</v>
      </c>
      <c r="J68" s="214">
        <v>4.1335453100158981</v>
      </c>
      <c r="K68" s="425">
        <v>0.24</v>
      </c>
      <c r="L68" s="385">
        <v>0.26</v>
      </c>
      <c r="M68" s="214">
        <v>8.3333333333333499</v>
      </c>
      <c r="N68" s="25">
        <v>40799</v>
      </c>
      <c r="O68" s="26">
        <v>40801</v>
      </c>
      <c r="P68" s="27">
        <v>40823</v>
      </c>
      <c r="Q68" s="27" t="s">
        <v>398</v>
      </c>
      <c r="R68" s="21"/>
      <c r="S68" s="211">
        <v>1.04</v>
      </c>
      <c r="T68" s="221">
        <v>53.333333333333343</v>
      </c>
      <c r="U68" s="332">
        <v>-12.997101924681418</v>
      </c>
      <c r="V68" s="47">
        <v>12.902564102564099</v>
      </c>
      <c r="W68" s="333">
        <v>12</v>
      </c>
      <c r="X68" s="137">
        <v>1.95</v>
      </c>
      <c r="Y68" s="131">
        <v>1.23</v>
      </c>
      <c r="Z68" s="353">
        <v>3.4</v>
      </c>
      <c r="AA68" s="132">
        <v>1.32</v>
      </c>
      <c r="AB68" s="131">
        <v>2</v>
      </c>
      <c r="AC68" s="353">
        <v>2.09</v>
      </c>
      <c r="AD68" s="335">
        <v>4.4999999999999929</v>
      </c>
      <c r="AE68" s="335">
        <v>10.22764227642277</v>
      </c>
      <c r="AF68" s="205">
        <v>926</v>
      </c>
      <c r="AG68" s="353">
        <v>21.76</v>
      </c>
      <c r="AH68" s="353">
        <v>28.95</v>
      </c>
      <c r="AI68" s="355">
        <v>15.624999999999991</v>
      </c>
      <c r="AJ68" s="356">
        <v>-13.091537132987913</v>
      </c>
      <c r="AK68" s="357">
        <v>0.77919644671908805</v>
      </c>
      <c r="AL68" s="339">
        <v>4.5454545454545405</v>
      </c>
      <c r="AM68" s="438">
        <v>4.3360208111505649</v>
      </c>
      <c r="AN68" s="438">
        <v>4.7352788793546319</v>
      </c>
      <c r="AO68" s="335">
        <v>6.0771309973154599</v>
      </c>
      <c r="AP68" s="358"/>
      <c r="AQ68" s="402">
        <v>0.92</v>
      </c>
      <c r="AR68" s="442">
        <v>0.88</v>
      </c>
      <c r="AS68" s="427">
        <v>0.85</v>
      </c>
      <c r="AT68" s="427">
        <v>0.81</v>
      </c>
      <c r="AU68" s="427">
        <v>0.77</v>
      </c>
      <c r="AV68" s="427">
        <v>0.73</v>
      </c>
      <c r="AW68" s="427">
        <v>0.66</v>
      </c>
      <c r="AX68" s="427">
        <v>0.59499999999999997</v>
      </c>
      <c r="AY68" s="427">
        <v>0.55000000000000004</v>
      </c>
      <c r="AZ68" s="442">
        <v>0.54</v>
      </c>
      <c r="BA68" s="427">
        <v>0.51</v>
      </c>
      <c r="BB68" s="366">
        <v>0.47</v>
      </c>
      <c r="BC68" s="363">
        <v>4.5454545454545405</v>
      </c>
      <c r="BD68" s="445">
        <v>3.5294117647058925</v>
      </c>
      <c r="BE68" s="445">
        <v>4.9382716049382704</v>
      </c>
      <c r="BF68" s="445">
        <v>5.1948051948051965</v>
      </c>
      <c r="BG68" s="445">
        <v>5.4794520547945202</v>
      </c>
      <c r="BH68" s="445">
        <v>10.6060606060606</v>
      </c>
      <c r="BI68" s="445">
        <v>10.924369747899167</v>
      </c>
      <c r="BJ68" s="445">
        <v>8.1818181818181799</v>
      </c>
      <c r="BK68" s="445">
        <v>1.8518518518518601</v>
      </c>
      <c r="BL68" s="445">
        <v>5.882352941176471</v>
      </c>
      <c r="BM68" s="365">
        <v>8.5106382978723527</v>
      </c>
      <c r="BN68" s="349">
        <v>6.331316981034278</v>
      </c>
      <c r="BO68" s="349">
        <v>2.7437271468577049</v>
      </c>
    </row>
    <row r="69" spans="1:67">
      <c r="A69" s="20" t="s">
        <v>744</v>
      </c>
      <c r="B69" s="21" t="s">
        <v>745</v>
      </c>
      <c r="C69" s="28" t="s">
        <v>102</v>
      </c>
      <c r="D69" s="28" t="s">
        <v>613</v>
      </c>
      <c r="E69" s="101">
        <v>17</v>
      </c>
      <c r="F69" s="104">
        <v>150</v>
      </c>
      <c r="G69" s="39" t="s">
        <v>660</v>
      </c>
      <c r="H69" s="40" t="s">
        <v>660</v>
      </c>
      <c r="I69" s="124">
        <v>24.1</v>
      </c>
      <c r="J69" s="214">
        <v>4.1493775933609953</v>
      </c>
      <c r="K69" s="954">
        <v>0.242718446601942</v>
      </c>
      <c r="L69" s="385">
        <v>0.25</v>
      </c>
      <c r="M69" s="214">
        <v>3.0000000000000031</v>
      </c>
      <c r="N69" s="25">
        <v>40513</v>
      </c>
      <c r="O69" s="26">
        <v>40515</v>
      </c>
      <c r="P69" s="27">
        <v>40527</v>
      </c>
      <c r="Q69" s="27" t="s">
        <v>8</v>
      </c>
      <c r="R69" s="180" t="s">
        <v>215</v>
      </c>
      <c r="S69" s="211">
        <v>1</v>
      </c>
      <c r="T69" s="221">
        <v>51.546391752577328</v>
      </c>
      <c r="U69" s="332">
        <v>-4.2650662052628574</v>
      </c>
      <c r="V69" s="47">
        <v>12.422680412371131</v>
      </c>
      <c r="W69" s="333">
        <v>12</v>
      </c>
      <c r="X69" s="137">
        <v>1.94</v>
      </c>
      <c r="Y69" s="131">
        <v>1.92</v>
      </c>
      <c r="Z69" s="353">
        <v>3.39</v>
      </c>
      <c r="AA69" s="132">
        <v>1.66</v>
      </c>
      <c r="AB69" s="131">
        <v>1.8</v>
      </c>
      <c r="AC69" s="353">
        <v>1.8</v>
      </c>
      <c r="AD69" s="335">
        <v>0</v>
      </c>
      <c r="AE69" s="335">
        <v>6.9733796296296306</v>
      </c>
      <c r="AF69" s="205">
        <v>274</v>
      </c>
      <c r="AG69" s="353">
        <v>21.75</v>
      </c>
      <c r="AH69" s="353">
        <v>28.51</v>
      </c>
      <c r="AI69" s="355">
        <v>10.804597701149431</v>
      </c>
      <c r="AJ69" s="356">
        <v>-15.468256752016829</v>
      </c>
      <c r="AK69" s="357">
        <v>0.50605554525284402</v>
      </c>
      <c r="AL69" s="339">
        <v>3.0000000000000031</v>
      </c>
      <c r="AM69" s="438">
        <v>3.3879252164052081</v>
      </c>
      <c r="AN69" s="438">
        <v>3.6645683298471838</v>
      </c>
      <c r="AO69" s="335">
        <v>7.2414349851975812</v>
      </c>
      <c r="AP69" s="358"/>
      <c r="AQ69" s="402">
        <v>0.97816000000000003</v>
      </c>
      <c r="AR69" s="427">
        <v>0.94966990291262099</v>
      </c>
      <c r="AS69" s="428">
        <v>0.93317475728155297</v>
      </c>
      <c r="AT69" s="428">
        <v>0.88511650485436899</v>
      </c>
      <c r="AU69" s="428">
        <v>0.85933009708737895</v>
      </c>
      <c r="AV69" s="428">
        <v>0.81706796116504798</v>
      </c>
      <c r="AW69" s="428">
        <v>0.76792233009708699</v>
      </c>
      <c r="AX69" s="428">
        <v>0.70014563106796102</v>
      </c>
      <c r="AY69" s="428">
        <v>0.63328155339805803</v>
      </c>
      <c r="AZ69" s="428">
        <v>0.553941747572815</v>
      </c>
      <c r="BA69" s="428">
        <v>0.48616504854368903</v>
      </c>
      <c r="BB69" s="366">
        <v>0.42952427184466002</v>
      </c>
      <c r="BC69" s="363">
        <v>3.0000000000000031</v>
      </c>
      <c r="BD69" s="364">
        <v>1.7676373586358101</v>
      </c>
      <c r="BE69" s="364">
        <v>5.429596235479961</v>
      </c>
      <c r="BF69" s="364">
        <v>3.0007569680604584</v>
      </c>
      <c r="BG69" s="364">
        <v>5.1724137931034475</v>
      </c>
      <c r="BH69" s="364">
        <v>6.3998179427531054</v>
      </c>
      <c r="BI69" s="364">
        <v>9.6803716286486985</v>
      </c>
      <c r="BJ69" s="364">
        <v>10.558349175200819</v>
      </c>
      <c r="BK69" s="364">
        <v>14.322770611329233</v>
      </c>
      <c r="BL69" s="364">
        <v>13.94108836744881</v>
      </c>
      <c r="BM69" s="365">
        <v>13.186862864763469</v>
      </c>
      <c r="BN69" s="349">
        <v>7.8599695404930747</v>
      </c>
      <c r="BO69" s="349">
        <v>4.4448968484872529</v>
      </c>
    </row>
    <row r="70" spans="1:67">
      <c r="A70" s="20" t="s">
        <v>36</v>
      </c>
      <c r="B70" s="21" t="s">
        <v>136</v>
      </c>
      <c r="C70" s="28" t="s">
        <v>102</v>
      </c>
      <c r="D70" s="28" t="s">
        <v>613</v>
      </c>
      <c r="E70" s="101">
        <v>13</v>
      </c>
      <c r="F70" s="104">
        <v>194</v>
      </c>
      <c r="G70" s="39" t="s">
        <v>660</v>
      </c>
      <c r="H70" s="40" t="s">
        <v>660</v>
      </c>
      <c r="I70" s="410">
        <v>26.75</v>
      </c>
      <c r="J70" s="214">
        <v>4.3364485981308398</v>
      </c>
      <c r="K70" s="425">
        <v>0.28000000000000003</v>
      </c>
      <c r="L70" s="385">
        <v>0.28999999999999998</v>
      </c>
      <c r="M70" s="214">
        <v>3.5714285714285587</v>
      </c>
      <c r="N70" s="352">
        <v>40555</v>
      </c>
      <c r="O70" s="26">
        <v>40557</v>
      </c>
      <c r="P70" s="27">
        <v>40575</v>
      </c>
      <c r="Q70" s="27" t="s">
        <v>15</v>
      </c>
      <c r="R70" s="21"/>
      <c r="S70" s="211">
        <v>1.1599999999999999</v>
      </c>
      <c r="T70" s="221">
        <v>44.78764478764478</v>
      </c>
      <c r="U70" s="332">
        <v>-29.917006972975877</v>
      </c>
      <c r="V70" s="47">
        <v>10.328185328185331</v>
      </c>
      <c r="W70" s="333">
        <v>12</v>
      </c>
      <c r="X70" s="137">
        <v>2.59</v>
      </c>
      <c r="Y70" s="131" t="s">
        <v>717</v>
      </c>
      <c r="Z70" s="124">
        <v>3.2</v>
      </c>
      <c r="AA70" s="132">
        <v>1.07</v>
      </c>
      <c r="AB70" s="131" t="s">
        <v>717</v>
      </c>
      <c r="AC70" s="353" t="s">
        <v>717</v>
      </c>
      <c r="AD70" s="335" t="s">
        <v>664</v>
      </c>
      <c r="AE70" s="335" t="s">
        <v>664</v>
      </c>
      <c r="AF70" s="205">
        <v>74</v>
      </c>
      <c r="AG70" s="124">
        <v>25.75</v>
      </c>
      <c r="AH70" s="124">
        <v>29.99</v>
      </c>
      <c r="AI70" s="355">
        <v>3.883495145631068</v>
      </c>
      <c r="AJ70" s="356">
        <v>-10.803601200400131</v>
      </c>
      <c r="AK70" s="357">
        <v>1.030763110838959</v>
      </c>
      <c r="AL70" s="339">
        <v>3.7037037037036984</v>
      </c>
      <c r="AM70" s="437">
        <v>6.776758314981258</v>
      </c>
      <c r="AN70" s="437">
        <v>10.310480070888863</v>
      </c>
      <c r="AO70" s="335">
        <v>10.002763935252741</v>
      </c>
      <c r="AP70" s="358"/>
      <c r="AQ70" s="402">
        <v>1.1200000000000001</v>
      </c>
      <c r="AR70" s="427">
        <v>1.08</v>
      </c>
      <c r="AS70" s="427">
        <v>1</v>
      </c>
      <c r="AT70" s="427">
        <v>0.92</v>
      </c>
      <c r="AU70" s="427">
        <v>0.82</v>
      </c>
      <c r="AV70" s="427">
        <v>0.68569999999999998</v>
      </c>
      <c r="AW70" s="427">
        <v>0.64749999999999996</v>
      </c>
      <c r="AX70" s="427">
        <v>0.60950000000000004</v>
      </c>
      <c r="AY70" s="427">
        <v>0.55874999999999997</v>
      </c>
      <c r="AZ70" s="427">
        <v>0.50790000000000002</v>
      </c>
      <c r="BA70" s="427">
        <v>0.43169999999999997</v>
      </c>
      <c r="BB70" s="366">
        <v>0.35555999999999999</v>
      </c>
      <c r="BC70" s="363">
        <v>3.7037037037036984</v>
      </c>
      <c r="BD70" s="364">
        <v>8.0000000000000071</v>
      </c>
      <c r="BE70" s="364">
        <v>8.6956521739130377</v>
      </c>
      <c r="BF70" s="364">
        <v>12.195121951219518</v>
      </c>
      <c r="BG70" s="364">
        <v>19.585824704681347</v>
      </c>
      <c r="BH70" s="364">
        <v>5.8996138996139091</v>
      </c>
      <c r="BI70" s="364">
        <v>6.2346185397867062</v>
      </c>
      <c r="BJ70" s="364">
        <v>9.0827740492170239</v>
      </c>
      <c r="BK70" s="364">
        <v>10.011813349084449</v>
      </c>
      <c r="BL70" s="364">
        <v>17.6511466296039</v>
      </c>
      <c r="BM70" s="365">
        <v>21.414107323658456</v>
      </c>
      <c r="BN70" s="349">
        <v>11.13403421131655</v>
      </c>
      <c r="BO70" s="349">
        <v>5.6291408507372971</v>
      </c>
    </row>
    <row r="71" spans="1:67">
      <c r="A71" s="29" t="s">
        <v>73</v>
      </c>
      <c r="B71" s="31" t="s">
        <v>74</v>
      </c>
      <c r="C71" s="36" t="s">
        <v>102</v>
      </c>
      <c r="D71" s="36" t="s">
        <v>613</v>
      </c>
      <c r="E71" s="102">
        <v>10</v>
      </c>
      <c r="F71" s="104">
        <v>233</v>
      </c>
      <c r="G71" s="41" t="s">
        <v>660</v>
      </c>
      <c r="H71" s="43" t="s">
        <v>660</v>
      </c>
      <c r="I71" s="173">
        <v>32.86</v>
      </c>
      <c r="J71" s="214">
        <v>4.3822276323797924</v>
      </c>
      <c r="K71" s="378">
        <v>0.35499999999999998</v>
      </c>
      <c r="L71" s="367">
        <v>0.36</v>
      </c>
      <c r="M71" s="295">
        <v>1.40845070422535</v>
      </c>
      <c r="N71" s="44">
        <v>40617</v>
      </c>
      <c r="O71" s="45">
        <v>40619</v>
      </c>
      <c r="P71" s="35">
        <v>40633</v>
      </c>
      <c r="Q71" s="35" t="s">
        <v>10</v>
      </c>
      <c r="R71" s="31"/>
      <c r="S71" s="171">
        <v>1.44</v>
      </c>
      <c r="T71" s="221">
        <v>43.113772455089823</v>
      </c>
      <c r="U71" s="332">
        <v>-37.968737090262451</v>
      </c>
      <c r="V71" s="47">
        <v>9.8383233532934113</v>
      </c>
      <c r="W71" s="369">
        <v>9</v>
      </c>
      <c r="X71" s="137">
        <v>3.34</v>
      </c>
      <c r="Y71" s="131" t="s">
        <v>762</v>
      </c>
      <c r="Z71" s="353">
        <v>1.65</v>
      </c>
      <c r="AA71" s="132">
        <v>0.88</v>
      </c>
      <c r="AB71" s="131" t="s">
        <v>762</v>
      </c>
      <c r="AC71" s="353">
        <v>3.85</v>
      </c>
      <c r="AD71" s="335" t="s">
        <v>664</v>
      </c>
      <c r="AE71" s="335" t="s">
        <v>664</v>
      </c>
      <c r="AF71" s="205">
        <v>68</v>
      </c>
      <c r="AG71" s="353">
        <v>27.15</v>
      </c>
      <c r="AH71" s="353">
        <v>37.32</v>
      </c>
      <c r="AI71" s="355">
        <v>21.031307550644573</v>
      </c>
      <c r="AJ71" s="356">
        <v>-11.950696677384784</v>
      </c>
      <c r="AK71" s="374">
        <v>0.69978275733247597</v>
      </c>
      <c r="AL71" s="339">
        <v>0.70921985815601796</v>
      </c>
      <c r="AM71" s="438">
        <v>3.1191976791005831</v>
      </c>
      <c r="AN71" s="438">
        <v>7.699194149814991</v>
      </c>
      <c r="AO71" s="335">
        <v>11.002263301204769</v>
      </c>
      <c r="AP71" s="375"/>
      <c r="AQ71" s="938">
        <v>1.42</v>
      </c>
      <c r="AR71" s="378">
        <v>1.41</v>
      </c>
      <c r="AS71" s="378">
        <v>1.385</v>
      </c>
      <c r="AT71" s="378">
        <v>1.2949999999999999</v>
      </c>
      <c r="AU71" s="378">
        <v>1.1399999999999999</v>
      </c>
      <c r="AV71" s="378">
        <v>0.98</v>
      </c>
      <c r="AW71" s="378">
        <v>0.82</v>
      </c>
      <c r="AX71" s="378">
        <v>0.63500000000000001</v>
      </c>
      <c r="AY71" s="377">
        <v>0.5</v>
      </c>
      <c r="AZ71" s="377">
        <v>0.5</v>
      </c>
      <c r="BA71" s="377">
        <v>0.5</v>
      </c>
      <c r="BB71" s="379">
        <v>0.5</v>
      </c>
      <c r="BC71" s="363">
        <v>0.70921985815601796</v>
      </c>
      <c r="BD71" s="445">
        <v>1.805054151624552</v>
      </c>
      <c r="BE71" s="445">
        <v>6.9498069498069572</v>
      </c>
      <c r="BF71" s="445">
        <v>13.596491228070191</v>
      </c>
      <c r="BG71" s="445">
        <v>16.326530612244888</v>
      </c>
      <c r="BH71" s="445">
        <v>19.512195121951223</v>
      </c>
      <c r="BI71" s="445">
        <v>29.13385826771653</v>
      </c>
      <c r="BJ71" s="445">
        <v>27</v>
      </c>
      <c r="BK71" s="445">
        <v>0</v>
      </c>
      <c r="BL71" s="445">
        <v>0</v>
      </c>
      <c r="BM71" s="365">
        <v>0</v>
      </c>
      <c r="BN71" s="349">
        <v>10.457559653597301</v>
      </c>
      <c r="BO71" s="349">
        <v>10.698439004789131</v>
      </c>
    </row>
    <row r="72" spans="1:67">
      <c r="A72" s="10" t="s">
        <v>727</v>
      </c>
      <c r="B72" s="11" t="s">
        <v>728</v>
      </c>
      <c r="C72" s="19" t="s">
        <v>102</v>
      </c>
      <c r="D72" s="19" t="s">
        <v>613</v>
      </c>
      <c r="E72" s="100">
        <v>10</v>
      </c>
      <c r="F72" s="104">
        <v>226</v>
      </c>
      <c r="G72" s="37" t="s">
        <v>660</v>
      </c>
      <c r="H72" s="38" t="s">
        <v>660</v>
      </c>
      <c r="I72" s="147">
        <v>17.03</v>
      </c>
      <c r="J72" s="213">
        <v>4.4627128596594234</v>
      </c>
      <c r="K72" s="418">
        <v>0.18</v>
      </c>
      <c r="L72" s="400">
        <v>0.19</v>
      </c>
      <c r="M72" s="213">
        <v>5.5555555555555562</v>
      </c>
      <c r="N72" s="327">
        <v>40435</v>
      </c>
      <c r="O72" s="324">
        <v>40437</v>
      </c>
      <c r="P72" s="325">
        <v>40451</v>
      </c>
      <c r="Q72" s="18" t="s">
        <v>244</v>
      </c>
      <c r="R72" s="11"/>
      <c r="S72" s="211">
        <v>0.76</v>
      </c>
      <c r="T72" s="222">
        <v>56.296296296296291</v>
      </c>
      <c r="U72" s="380">
        <v>-25.87542462248355</v>
      </c>
      <c r="V72" s="46">
        <v>12.614814814814819</v>
      </c>
      <c r="W72" s="333">
        <v>12</v>
      </c>
      <c r="X72" s="145">
        <v>1.35</v>
      </c>
      <c r="Y72" s="146" t="s">
        <v>717</v>
      </c>
      <c r="Z72" s="147">
        <v>2.59</v>
      </c>
      <c r="AA72" s="148">
        <v>0.98</v>
      </c>
      <c r="AB72" s="146" t="s">
        <v>717</v>
      </c>
      <c r="AC72" s="147" t="s">
        <v>717</v>
      </c>
      <c r="AD72" s="334" t="s">
        <v>664</v>
      </c>
      <c r="AE72" s="381" t="s">
        <v>664</v>
      </c>
      <c r="AF72" s="277">
        <v>47</v>
      </c>
      <c r="AG72" s="147">
        <v>14.5</v>
      </c>
      <c r="AH72" s="147">
        <v>18.82</v>
      </c>
      <c r="AI72" s="336">
        <v>17.448275862068979</v>
      </c>
      <c r="AJ72" s="337">
        <v>-9.5111583421891552</v>
      </c>
      <c r="AK72" s="357">
        <v>0.78838072907588097</v>
      </c>
      <c r="AL72" s="382">
        <v>2.7777777777777901</v>
      </c>
      <c r="AM72" s="383">
        <v>2.8586773986917446</v>
      </c>
      <c r="AN72" s="383">
        <v>5.5963884197409941</v>
      </c>
      <c r="AO72" s="334">
        <v>7.098586017317964</v>
      </c>
      <c r="AP72" s="358"/>
      <c r="AQ72" s="402">
        <v>0.74</v>
      </c>
      <c r="AR72" s="442">
        <v>0.72</v>
      </c>
      <c r="AS72" s="428">
        <v>0.71</v>
      </c>
      <c r="AT72" s="444">
        <v>0.68</v>
      </c>
      <c r="AU72" s="428">
        <v>0.64910000000000001</v>
      </c>
      <c r="AV72" s="428">
        <v>0.56362000000000001</v>
      </c>
      <c r="AW72" s="444">
        <v>0.54544000000000004</v>
      </c>
      <c r="AX72" s="428">
        <v>0.50907999999999998</v>
      </c>
      <c r="AY72" s="444">
        <v>0.47271999999999997</v>
      </c>
      <c r="AZ72" s="428">
        <v>0.43636000000000003</v>
      </c>
      <c r="BA72" s="428">
        <v>0.37273000000000001</v>
      </c>
      <c r="BB72" s="362">
        <v>0.50090999999999997</v>
      </c>
      <c r="BC72" s="346">
        <v>2.7777777777777901</v>
      </c>
      <c r="BD72" s="347">
        <v>1.40845070422535</v>
      </c>
      <c r="BE72" s="347">
        <v>4.411764705882339</v>
      </c>
      <c r="BF72" s="347">
        <v>4.7604375288861505</v>
      </c>
      <c r="BG72" s="347">
        <v>15.16624676200278</v>
      </c>
      <c r="BH72" s="347">
        <v>3.3330888823701827</v>
      </c>
      <c r="BI72" s="347">
        <v>7.1422959063408555</v>
      </c>
      <c r="BJ72" s="347">
        <v>7.6916567947199264</v>
      </c>
      <c r="BK72" s="347">
        <v>8.3325694380786306</v>
      </c>
      <c r="BL72" s="347">
        <v>17.071338502401208</v>
      </c>
      <c r="BM72" s="348">
        <v>0</v>
      </c>
      <c r="BN72" s="350">
        <v>6.5541479093350166</v>
      </c>
      <c r="BO72" s="350">
        <v>5.1474673575970709</v>
      </c>
    </row>
    <row r="73" spans="1:67">
      <c r="A73" s="20" t="s">
        <v>523</v>
      </c>
      <c r="B73" s="21" t="s">
        <v>524</v>
      </c>
      <c r="C73" s="28" t="s">
        <v>102</v>
      </c>
      <c r="D73" s="28" t="s">
        <v>613</v>
      </c>
      <c r="E73" s="101">
        <v>31</v>
      </c>
      <c r="F73" s="104">
        <v>78</v>
      </c>
      <c r="G73" s="39" t="s">
        <v>660</v>
      </c>
      <c r="H73" s="51" t="s">
        <v>717</v>
      </c>
      <c r="I73" s="124">
        <v>27.12</v>
      </c>
      <c r="J73" s="214">
        <f>(S73/I73)*100</f>
        <v>4.5722713864306783</v>
      </c>
      <c r="K73" s="427">
        <v>0.30499999999999999</v>
      </c>
      <c r="L73" s="402">
        <v>0.31</v>
      </c>
      <c r="M73" s="746">
        <f>((L73/K73)-1)*100</f>
        <v>1.6393442622950838</v>
      </c>
      <c r="N73" s="25">
        <v>40799</v>
      </c>
      <c r="O73" s="26">
        <v>40801</v>
      </c>
      <c r="P73" s="27">
        <v>40817</v>
      </c>
      <c r="Q73" s="27" t="s">
        <v>245</v>
      </c>
      <c r="R73" s="21"/>
      <c r="S73" s="211">
        <f>L73*4</f>
        <v>1.24</v>
      </c>
      <c r="T73" s="221">
        <f>S73/X73*100</f>
        <v>52.991452991452995</v>
      </c>
      <c r="U73" s="332">
        <f>(I73/SQRT(22.5*X73*(I73/AA73))-1)*100</f>
        <v>-21.707684861880526</v>
      </c>
      <c r="V73" s="47">
        <f>I73/X73</f>
        <v>11.589743589743591</v>
      </c>
      <c r="W73" s="333">
        <v>12</v>
      </c>
      <c r="X73" s="137">
        <v>2.34</v>
      </c>
      <c r="Y73" s="131">
        <v>1.18</v>
      </c>
      <c r="Z73" s="353">
        <v>2.72</v>
      </c>
      <c r="AA73" s="132">
        <v>1.19</v>
      </c>
      <c r="AB73" s="131">
        <v>2.37</v>
      </c>
      <c r="AC73" s="353">
        <v>2.4700000000000002</v>
      </c>
      <c r="AD73" s="335">
        <f>(AC73/AB73-1)*100</f>
        <v>4.2194092827004148</v>
      </c>
      <c r="AE73" s="386">
        <f>(I73/AB73)/Y73</f>
        <v>9.6974898090538524</v>
      </c>
      <c r="AF73" s="205">
        <v>415</v>
      </c>
      <c r="AG73" s="353">
        <v>24.6</v>
      </c>
      <c r="AH73" s="353">
        <v>30.35</v>
      </c>
      <c r="AI73" s="355">
        <f>((I73-AG73)/AG73)*100</f>
        <v>10.243902439024389</v>
      </c>
      <c r="AJ73" s="356">
        <f>((I73-AH73)/AH73)*100</f>
        <v>-10.642504118616145</v>
      </c>
      <c r="AK73" s="357">
        <f>AN73/AO73</f>
        <v>0.58969618660389123</v>
      </c>
      <c r="AL73" s="339">
        <f>((AQ73/AR73)^(1/1)-1)*100</f>
        <v>0.83333333333333037</v>
      </c>
      <c r="AM73" s="437">
        <f>((AQ73/AT73)^(1/3)-1)*100</f>
        <v>3.8613280728291954</v>
      </c>
      <c r="AN73" s="437">
        <f>((AQ73/AV73)^(1/5)-1)*100</f>
        <v>4.7376504947476583</v>
      </c>
      <c r="AO73" s="335">
        <f>((AQ73/BA73)^(1/10)-1)*100</f>
        <v>8.0340531317188546</v>
      </c>
      <c r="AP73" s="358"/>
      <c r="AQ73" s="402">
        <v>1.21</v>
      </c>
      <c r="AR73" s="427">
        <v>1.2</v>
      </c>
      <c r="AS73" s="427">
        <v>1.1599999999999999</v>
      </c>
      <c r="AT73" s="427">
        <v>1.08</v>
      </c>
      <c r="AU73" s="427">
        <v>1.04</v>
      </c>
      <c r="AV73" s="427">
        <v>0.96</v>
      </c>
      <c r="AW73" s="427">
        <v>0.83635999999999999</v>
      </c>
      <c r="AX73" s="427">
        <v>0.71072999999999997</v>
      </c>
      <c r="AY73" s="427">
        <v>0.63107999999999997</v>
      </c>
      <c r="AZ73" s="427">
        <v>0.60104000000000002</v>
      </c>
      <c r="BA73" s="427">
        <v>0.55869999999999997</v>
      </c>
      <c r="BB73" s="366">
        <v>0.53398000000000001</v>
      </c>
      <c r="BC73" s="363">
        <f t="shared" ref="BC73:BM73" si="11">((AQ73/AR73)-1)*100</f>
        <v>0.83333333333333037</v>
      </c>
      <c r="BD73" s="364">
        <f t="shared" si="11"/>
        <v>3.4482758620689724</v>
      </c>
      <c r="BE73" s="364">
        <f t="shared" si="11"/>
        <v>7.4074074074073959</v>
      </c>
      <c r="BF73" s="364">
        <f t="shared" si="11"/>
        <v>3.8461538461538547</v>
      </c>
      <c r="BG73" s="364">
        <f t="shared" si="11"/>
        <v>8.3333333333333481</v>
      </c>
      <c r="BH73" s="364">
        <f t="shared" si="11"/>
        <v>14.783107752642399</v>
      </c>
      <c r="BI73" s="364">
        <f t="shared" si="11"/>
        <v>17.676192084195129</v>
      </c>
      <c r="BJ73" s="364">
        <f t="shared" si="11"/>
        <v>12.621220764403883</v>
      </c>
      <c r="BK73" s="364">
        <f t="shared" si="11"/>
        <v>4.9980034606681656</v>
      </c>
      <c r="BL73" s="364">
        <f t="shared" si="11"/>
        <v>7.5783067836048046</v>
      </c>
      <c r="BM73" s="365">
        <f t="shared" si="11"/>
        <v>4.6293868684220252</v>
      </c>
      <c r="BN73" s="349">
        <f>AVERAGE(BC73:BM73)</f>
        <v>7.8322474087484828</v>
      </c>
      <c r="BO73" s="349">
        <f>SQRT(AVERAGE((BC73-$BN73)^2,(BD73-$BN73)^2,(BE73-$BN73)^2,(BF73-$BN73)^2,(BG73-$BN73)^2,(BH73-$BN73)^2,(BI73-$BN73)^2,(BJ73-$BN73)^2,(BK73-$BN73)^2,(BL73-$BN73)^2,(BM73-$BN73)^2))</f>
        <v>4.9637983541868786</v>
      </c>
    </row>
    <row r="74" spans="1:67">
      <c r="A74" s="20" t="s">
        <v>26</v>
      </c>
      <c r="B74" s="21" t="s">
        <v>27</v>
      </c>
      <c r="C74" s="28" t="s">
        <v>102</v>
      </c>
      <c r="D74" s="28" t="s">
        <v>613</v>
      </c>
      <c r="E74" s="101">
        <v>11</v>
      </c>
      <c r="F74" s="104">
        <v>212</v>
      </c>
      <c r="G74" s="39" t="s">
        <v>660</v>
      </c>
      <c r="H74" s="40" t="s">
        <v>660</v>
      </c>
      <c r="I74" s="410">
        <v>18.61</v>
      </c>
      <c r="J74" s="214">
        <v>4.7286405158516924</v>
      </c>
      <c r="K74" s="425">
        <v>0.21</v>
      </c>
      <c r="L74" s="385">
        <v>0.22</v>
      </c>
      <c r="M74" s="214">
        <v>4.7619047619047672</v>
      </c>
      <c r="N74" s="352">
        <v>40525</v>
      </c>
      <c r="O74" s="26">
        <v>40527</v>
      </c>
      <c r="P74" s="27">
        <v>40543</v>
      </c>
      <c r="Q74" s="27" t="s">
        <v>10</v>
      </c>
      <c r="R74" s="21"/>
      <c r="S74" s="211">
        <v>0.88</v>
      </c>
      <c r="T74" s="221">
        <v>57.894736842105267</v>
      </c>
      <c r="U74" s="332">
        <v>-21.238757416268928</v>
      </c>
      <c r="V74" s="47">
        <v>12.243421052631577</v>
      </c>
      <c r="W74" s="333">
        <v>12</v>
      </c>
      <c r="X74" s="137">
        <v>1.52</v>
      </c>
      <c r="Y74" s="131" t="s">
        <v>717</v>
      </c>
      <c r="Z74" s="353">
        <v>2.58</v>
      </c>
      <c r="AA74" s="132">
        <v>1.1399999999999999</v>
      </c>
      <c r="AB74" s="131" t="s">
        <v>717</v>
      </c>
      <c r="AC74" s="353" t="s">
        <v>717</v>
      </c>
      <c r="AD74" s="335" t="s">
        <v>664</v>
      </c>
      <c r="AE74" s="386" t="s">
        <v>664</v>
      </c>
      <c r="AF74" s="205">
        <v>90</v>
      </c>
      <c r="AG74" s="353">
        <v>17.5</v>
      </c>
      <c r="AH74" s="353">
        <v>23.49</v>
      </c>
      <c r="AI74" s="355">
        <v>6.342857142857139</v>
      </c>
      <c r="AJ74" s="356">
        <v>-20.774797786292041</v>
      </c>
      <c r="AK74" s="357">
        <v>0.50216199422348196</v>
      </c>
      <c r="AL74" s="339">
        <v>4.9382716049382704</v>
      </c>
      <c r="AM74" s="438">
        <v>5.2039441059310576</v>
      </c>
      <c r="AN74" s="438">
        <v>5.5118198683204547</v>
      </c>
      <c r="AO74" s="335">
        <v>10.976178866032368</v>
      </c>
      <c r="AP74" s="358"/>
      <c r="AQ74" s="402">
        <v>0.85</v>
      </c>
      <c r="AR74" s="427">
        <v>0.81</v>
      </c>
      <c r="AS74" s="428">
        <v>0.77</v>
      </c>
      <c r="AT74" s="428">
        <v>0.73</v>
      </c>
      <c r="AU74" s="428">
        <v>0.69</v>
      </c>
      <c r="AV74" s="428">
        <v>0.65</v>
      </c>
      <c r="AW74" s="428">
        <v>0.6</v>
      </c>
      <c r="AX74" s="428">
        <v>0.56999999999999995</v>
      </c>
      <c r="AY74" s="428">
        <v>0.52</v>
      </c>
      <c r="AZ74" s="428">
        <v>0.38333</v>
      </c>
      <c r="BA74" s="428">
        <v>0.3</v>
      </c>
      <c r="BB74" s="362">
        <v>0</v>
      </c>
      <c r="BC74" s="363">
        <v>4.9382716049382704</v>
      </c>
      <c r="BD74" s="445">
        <v>5.1948051948051965</v>
      </c>
      <c r="BE74" s="445">
        <v>5.4794520547945202</v>
      </c>
      <c r="BF74" s="445">
        <v>5.7971014492753659</v>
      </c>
      <c r="BG74" s="445">
        <v>6.153846153846132</v>
      </c>
      <c r="BH74" s="445">
        <v>8.3333333333333499</v>
      </c>
      <c r="BI74" s="445">
        <v>5.2631578947368363</v>
      </c>
      <c r="BJ74" s="445">
        <v>9.6153846153846008</v>
      </c>
      <c r="BK74" s="445">
        <v>35.653353507421798</v>
      </c>
      <c r="BL74" s="445">
        <v>27.776666666666671</v>
      </c>
      <c r="BM74" s="365">
        <v>0</v>
      </c>
      <c r="BN74" s="349">
        <v>10.382306588654799</v>
      </c>
      <c r="BO74" s="349">
        <v>10.442324989604391</v>
      </c>
    </row>
    <row r="75" spans="1:67">
      <c r="A75" s="20" t="s">
        <v>30</v>
      </c>
      <c r="B75" s="21" t="s">
        <v>31</v>
      </c>
      <c r="C75" s="28" t="s">
        <v>102</v>
      </c>
      <c r="D75" s="28" t="s">
        <v>613</v>
      </c>
      <c r="E75" s="101">
        <v>10</v>
      </c>
      <c r="F75" s="104">
        <v>231</v>
      </c>
      <c r="G75" s="39" t="s">
        <v>717</v>
      </c>
      <c r="H75" s="40" t="s">
        <v>717</v>
      </c>
      <c r="I75" s="159">
        <v>16</v>
      </c>
      <c r="J75" s="214">
        <v>4.75</v>
      </c>
      <c r="K75" s="753">
        <v>0.180952380952381</v>
      </c>
      <c r="L75" s="402">
        <v>0.19</v>
      </c>
      <c r="M75" s="214">
        <v>5.0000000000000044</v>
      </c>
      <c r="N75" s="25">
        <v>40595</v>
      </c>
      <c r="O75" s="26">
        <v>40597</v>
      </c>
      <c r="P75" s="27">
        <v>40608</v>
      </c>
      <c r="Q75" s="27" t="s">
        <v>772</v>
      </c>
      <c r="R75" s="180" t="s">
        <v>215</v>
      </c>
      <c r="S75" s="211">
        <v>0.76</v>
      </c>
      <c r="T75" s="221">
        <v>107.04225352112681</v>
      </c>
      <c r="U75" s="332">
        <v>-12.18172127485496</v>
      </c>
      <c r="V75" s="47">
        <v>22.535211267605639</v>
      </c>
      <c r="W75" s="333">
        <v>12</v>
      </c>
      <c r="X75" s="137">
        <v>0.71</v>
      </c>
      <c r="Y75" s="131" t="s">
        <v>762</v>
      </c>
      <c r="Z75" s="124">
        <v>1.98</v>
      </c>
      <c r="AA75" s="132">
        <v>0.77</v>
      </c>
      <c r="AB75" s="131" t="s">
        <v>762</v>
      </c>
      <c r="AC75" s="353" t="s">
        <v>762</v>
      </c>
      <c r="AD75" s="335" t="s">
        <v>664</v>
      </c>
      <c r="AE75" s="386" t="s">
        <v>664</v>
      </c>
      <c r="AF75" s="205">
        <v>42</v>
      </c>
      <c r="AG75" s="124">
        <v>14.01</v>
      </c>
      <c r="AH75" s="124">
        <v>18.989999999999998</v>
      </c>
      <c r="AI75" s="355">
        <v>14.204139900071379</v>
      </c>
      <c r="AJ75" s="356">
        <v>-15.745129015271189</v>
      </c>
      <c r="AK75" s="357">
        <v>1.053415634209909</v>
      </c>
      <c r="AL75" s="339">
        <v>5.0013815971262643</v>
      </c>
      <c r="AM75" s="438">
        <v>5.0019499408429979</v>
      </c>
      <c r="AN75" s="438">
        <v>7.3618225132610959</v>
      </c>
      <c r="AO75" s="335">
        <v>6.9885259665646293</v>
      </c>
      <c r="AP75" s="358"/>
      <c r="AQ75" s="402">
        <v>0.72380952380952401</v>
      </c>
      <c r="AR75" s="427">
        <v>0.68933333333333302</v>
      </c>
      <c r="AS75" s="427">
        <v>0.65649523809523802</v>
      </c>
      <c r="AT75" s="427">
        <v>0.62521904761904701</v>
      </c>
      <c r="AU75" s="427">
        <v>0.54845714285714298</v>
      </c>
      <c r="AV75" s="427">
        <v>0.50742857142857101</v>
      </c>
      <c r="AW75" s="427">
        <v>0.48327619047619003</v>
      </c>
      <c r="AX75" s="427">
        <v>0.44670476190476199</v>
      </c>
      <c r="AY75" s="427">
        <v>0.39319047619047598</v>
      </c>
      <c r="AZ75" s="442">
        <v>0.36834285714285703</v>
      </c>
      <c r="BA75" s="442">
        <v>0.36834285714285703</v>
      </c>
      <c r="BB75" s="362">
        <v>0.36834285714285703</v>
      </c>
      <c r="BC75" s="363">
        <v>5.0013815971262643</v>
      </c>
      <c r="BD75" s="445">
        <v>5.0020309870597117</v>
      </c>
      <c r="BE75" s="445">
        <v>5.002437241043145</v>
      </c>
      <c r="BF75" s="445">
        <v>13.99597138292701</v>
      </c>
      <c r="BG75" s="445">
        <v>8.0855855855855658</v>
      </c>
      <c r="BH75" s="445">
        <v>4.9976351883966661</v>
      </c>
      <c r="BI75" s="445">
        <v>8.1869350162033108</v>
      </c>
      <c r="BJ75" s="445">
        <v>13.610270073876718</v>
      </c>
      <c r="BK75" s="445">
        <v>6.7457855000516922</v>
      </c>
      <c r="BL75" s="445">
        <v>0</v>
      </c>
      <c r="BM75" s="365">
        <v>0</v>
      </c>
      <c r="BN75" s="349">
        <v>6.4207302338427352</v>
      </c>
      <c r="BO75" s="349">
        <v>4.3231534290113576</v>
      </c>
    </row>
    <row r="76" spans="1:67">
      <c r="A76" s="29" t="s">
        <v>463</v>
      </c>
      <c r="B76" s="31" t="s">
        <v>465</v>
      </c>
      <c r="C76" s="28" t="s">
        <v>102</v>
      </c>
      <c r="D76" s="36" t="s">
        <v>610</v>
      </c>
      <c r="E76" s="102">
        <v>24</v>
      </c>
      <c r="F76" s="104">
        <v>101</v>
      </c>
      <c r="G76" s="41" t="s">
        <v>660</v>
      </c>
      <c r="H76" s="43" t="s">
        <v>660</v>
      </c>
      <c r="I76" s="125">
        <v>30.22</v>
      </c>
      <c r="J76" s="215">
        <v>4.7650562541363337</v>
      </c>
      <c r="K76" s="421">
        <v>0.32500000000000001</v>
      </c>
      <c r="L76" s="406">
        <v>0.36</v>
      </c>
      <c r="M76" s="215">
        <v>10.769230769230749</v>
      </c>
      <c r="N76" s="328">
        <v>40434</v>
      </c>
      <c r="O76" s="322">
        <v>40436</v>
      </c>
      <c r="P76" s="323">
        <v>40451</v>
      </c>
      <c r="Q76" s="35" t="s">
        <v>244</v>
      </c>
      <c r="R76" s="31"/>
      <c r="S76" s="171">
        <v>1.44</v>
      </c>
      <c r="T76" s="287">
        <v>51.612903225806448</v>
      </c>
      <c r="U76" s="388">
        <v>-28.903451311864671</v>
      </c>
      <c r="V76" s="48">
        <v>10.831541218637993</v>
      </c>
      <c r="W76" s="369">
        <v>12</v>
      </c>
      <c r="X76" s="138">
        <v>2.79</v>
      </c>
      <c r="Y76" s="133">
        <v>2.79</v>
      </c>
      <c r="Z76" s="125">
        <v>0.82</v>
      </c>
      <c r="AA76" s="134">
        <v>1.05</v>
      </c>
      <c r="AB76" s="133">
        <v>1.35</v>
      </c>
      <c r="AC76" s="125">
        <v>2.95</v>
      </c>
      <c r="AD76" s="370">
        <v>118.51851851851849</v>
      </c>
      <c r="AE76" s="389">
        <v>8.0233638656577693</v>
      </c>
      <c r="AF76" s="206">
        <v>819</v>
      </c>
      <c r="AG76" s="125">
        <v>29.5</v>
      </c>
      <c r="AH76" s="125">
        <v>37.81</v>
      </c>
      <c r="AI76" s="372">
        <v>2.4406779661016911</v>
      </c>
      <c r="AJ76" s="373">
        <v>-20.07405448294103</v>
      </c>
      <c r="AK76" s="357">
        <v>1.5386165916643499</v>
      </c>
      <c r="AL76" s="390">
        <v>9.6000000000000085</v>
      </c>
      <c r="AM76" s="391">
        <v>15.89889579803099</v>
      </c>
      <c r="AN76" s="391">
        <v>14.702872823524711</v>
      </c>
      <c r="AO76" s="370">
        <v>9.5559042474774998</v>
      </c>
      <c r="AP76" s="358"/>
      <c r="AQ76" s="402">
        <v>1.37</v>
      </c>
      <c r="AR76" s="427">
        <v>1.25</v>
      </c>
      <c r="AS76" s="427">
        <v>1.1000000000000001</v>
      </c>
      <c r="AT76" s="427">
        <v>0.88</v>
      </c>
      <c r="AU76" s="427">
        <v>0.73</v>
      </c>
      <c r="AV76" s="427">
        <v>0.69</v>
      </c>
      <c r="AW76" s="442">
        <v>0.68</v>
      </c>
      <c r="AX76" s="427">
        <v>0.67</v>
      </c>
      <c r="AY76" s="427">
        <v>0.63</v>
      </c>
      <c r="AZ76" s="427">
        <v>0.57999999999999996</v>
      </c>
      <c r="BA76" s="427">
        <v>0.55000000000000004</v>
      </c>
      <c r="BB76" s="366">
        <v>0.52</v>
      </c>
      <c r="BC76" s="392">
        <v>9.6000000000000085</v>
      </c>
      <c r="BD76" s="393">
        <v>13.636363636363619</v>
      </c>
      <c r="BE76" s="393">
        <v>25</v>
      </c>
      <c r="BF76" s="393">
        <v>20.54794520547944</v>
      </c>
      <c r="BG76" s="393">
        <v>5.7971014492753659</v>
      </c>
      <c r="BH76" s="393">
        <v>1.4705882352941118</v>
      </c>
      <c r="BI76" s="393">
        <v>1.4925373134328399</v>
      </c>
      <c r="BJ76" s="393">
        <v>6.3492063492063489</v>
      </c>
      <c r="BK76" s="393">
        <v>8.6206896551724199</v>
      </c>
      <c r="BL76" s="393">
        <v>5.4545454545454444</v>
      </c>
      <c r="BM76" s="394">
        <v>5.7692307692307709</v>
      </c>
      <c r="BN76" s="395">
        <v>9.4307461880000343</v>
      </c>
      <c r="BO76" s="395">
        <v>7.1519942475456233</v>
      </c>
    </row>
    <row r="77" spans="1:67" s="765" customFormat="1">
      <c r="A77" s="719" t="s">
        <v>779</v>
      </c>
      <c r="B77" s="766" t="s">
        <v>780</v>
      </c>
      <c r="C77" s="958" t="s">
        <v>102</v>
      </c>
      <c r="D77" s="958" t="s">
        <v>613</v>
      </c>
      <c r="E77" s="767">
        <v>11</v>
      </c>
      <c r="F77" s="768">
        <v>213</v>
      </c>
      <c r="G77" s="769" t="s">
        <v>660</v>
      </c>
      <c r="H77" s="770" t="s">
        <v>660</v>
      </c>
      <c r="I77" s="771">
        <v>18.91</v>
      </c>
      <c r="J77" s="860">
        <v>4.865150713907985</v>
      </c>
      <c r="K77" s="959">
        <v>0.22500000000000001</v>
      </c>
      <c r="L77" s="960">
        <v>0.23</v>
      </c>
      <c r="M77" s="772">
        <v>2.2222222222222143</v>
      </c>
      <c r="N77" s="775">
        <v>40583</v>
      </c>
      <c r="O77" s="776">
        <v>40585</v>
      </c>
      <c r="P77" s="777">
        <v>40597</v>
      </c>
      <c r="Q77" s="777" t="s">
        <v>450</v>
      </c>
      <c r="R77" s="766"/>
      <c r="S77" s="778">
        <v>0.92</v>
      </c>
      <c r="T77" s="842">
        <v>43.1924882629108</v>
      </c>
      <c r="U77" s="843">
        <v>-39.423220902030501</v>
      </c>
      <c r="V77" s="844">
        <v>8.8779342723004717</v>
      </c>
      <c r="W77" s="782">
        <v>12</v>
      </c>
      <c r="X77" s="845">
        <v>2.13</v>
      </c>
      <c r="Y77" s="846" t="s">
        <v>762</v>
      </c>
      <c r="Z77" s="835">
        <v>2.4700000000000002</v>
      </c>
      <c r="AA77" s="847">
        <v>0.93</v>
      </c>
      <c r="AB77" s="846">
        <v>0.6</v>
      </c>
      <c r="AC77" s="869">
        <v>2.44</v>
      </c>
      <c r="AD77" s="848">
        <v>306.66666666666669</v>
      </c>
      <c r="AE77" s="848" t="s">
        <v>664</v>
      </c>
      <c r="AF77" s="889">
        <v>151</v>
      </c>
      <c r="AG77" s="835">
        <v>18.29</v>
      </c>
      <c r="AH77" s="835">
        <v>29.5</v>
      </c>
      <c r="AI77" s="850">
        <v>3.3898305084745823</v>
      </c>
      <c r="AJ77" s="851">
        <v>-35.898305084745765</v>
      </c>
      <c r="AK77" s="961">
        <v>0.35882008942516802</v>
      </c>
      <c r="AL77" s="852">
        <v>1.136363636363646</v>
      </c>
      <c r="AM77" s="853">
        <v>2.7681924807339664</v>
      </c>
      <c r="AN77" s="853">
        <v>11.300501305895931</v>
      </c>
      <c r="AO77" s="848">
        <v>31.493502284109553</v>
      </c>
      <c r="AP77" s="878"/>
      <c r="AQ77" s="774">
        <v>0.89</v>
      </c>
      <c r="AR77" s="1072">
        <v>0.88</v>
      </c>
      <c r="AS77" s="875">
        <v>0.87</v>
      </c>
      <c r="AT77" s="875">
        <v>0.82</v>
      </c>
      <c r="AU77" s="875">
        <v>0.74287000000000003</v>
      </c>
      <c r="AV77" s="875">
        <v>0.52107999999999999</v>
      </c>
      <c r="AW77" s="875">
        <v>0.43536000000000002</v>
      </c>
      <c r="AX77" s="875">
        <v>0.36324000000000001</v>
      </c>
      <c r="AY77" s="875">
        <v>0.29370000000000002</v>
      </c>
      <c r="AZ77" s="875">
        <v>0.18819</v>
      </c>
      <c r="BA77" s="875">
        <v>5.7590000000000002E-2</v>
      </c>
      <c r="BB77" s="1073">
        <v>0</v>
      </c>
      <c r="BC77" s="854">
        <v>1.136363636363646</v>
      </c>
      <c r="BD77" s="887">
        <v>1.1494252873563318</v>
      </c>
      <c r="BE77" s="887">
        <v>6.0975609756097606</v>
      </c>
      <c r="BF77" s="887">
        <v>10.382704914722623</v>
      </c>
      <c r="BG77" s="887">
        <v>42.563521916020576</v>
      </c>
      <c r="BH77" s="887">
        <v>19.689452407203227</v>
      </c>
      <c r="BI77" s="887">
        <v>19.85464155929964</v>
      </c>
      <c r="BJ77" s="887">
        <v>23.677221654749772</v>
      </c>
      <c r="BK77" s="887">
        <v>56.065678303841835</v>
      </c>
      <c r="BL77" s="887">
        <v>226.77548185448859</v>
      </c>
      <c r="BM77" s="856">
        <v>0</v>
      </c>
      <c r="BN77" s="857">
        <v>37.035641137241448</v>
      </c>
      <c r="BO77" s="857">
        <v>62.365631894660893</v>
      </c>
    </row>
    <row r="78" spans="1:67" s="765" customFormat="1">
      <c r="A78" s="718" t="s">
        <v>203</v>
      </c>
      <c r="B78" s="831" t="s">
        <v>204</v>
      </c>
      <c r="C78" s="958" t="s">
        <v>102</v>
      </c>
      <c r="D78" s="800" t="s">
        <v>613</v>
      </c>
      <c r="E78" s="832">
        <v>15</v>
      </c>
      <c r="F78" s="768">
        <v>171</v>
      </c>
      <c r="G78" s="833" t="s">
        <v>660</v>
      </c>
      <c r="H78" s="834" t="s">
        <v>660</v>
      </c>
      <c r="I78" s="869">
        <v>17.2</v>
      </c>
      <c r="J78" s="860">
        <v>4.8837209302325579</v>
      </c>
      <c r="K78" s="865">
        <v>0.2</v>
      </c>
      <c r="L78" s="866">
        <v>0.21</v>
      </c>
      <c r="M78" s="860">
        <v>4.9999999999999822</v>
      </c>
      <c r="N78" s="903">
        <v>40206</v>
      </c>
      <c r="O78" s="902">
        <v>40210</v>
      </c>
      <c r="P78" s="967">
        <v>40219</v>
      </c>
      <c r="Q78" s="840" t="s">
        <v>426</v>
      </c>
      <c r="R78" s="831"/>
      <c r="S78" s="778">
        <v>0.84</v>
      </c>
      <c r="T78" s="842">
        <v>64.122137404580116</v>
      </c>
      <c r="U78" s="843">
        <v>-23.992768524033057</v>
      </c>
      <c r="V78" s="844">
        <v>13.12977099236641</v>
      </c>
      <c r="W78" s="782">
        <v>12</v>
      </c>
      <c r="X78" s="845">
        <v>1.31</v>
      </c>
      <c r="Y78" s="846" t="s">
        <v>717</v>
      </c>
      <c r="Z78" s="835">
        <v>2.0499999999999998</v>
      </c>
      <c r="AA78" s="847">
        <v>0.99</v>
      </c>
      <c r="AB78" s="846" t="s">
        <v>717</v>
      </c>
      <c r="AC78" s="835" t="s">
        <v>717</v>
      </c>
      <c r="AD78" s="848" t="s">
        <v>664</v>
      </c>
      <c r="AE78" s="848" t="s">
        <v>664</v>
      </c>
      <c r="AF78" s="889">
        <v>69</v>
      </c>
      <c r="AG78" s="835">
        <v>16.5</v>
      </c>
      <c r="AH78" s="835">
        <v>23.26</v>
      </c>
      <c r="AI78" s="850">
        <v>4.2424242424242378</v>
      </c>
      <c r="AJ78" s="851">
        <v>-26.053310404127267</v>
      </c>
      <c r="AK78" s="913">
        <v>1.0017106466057639</v>
      </c>
      <c r="AL78" s="852">
        <v>4.9999999999999822</v>
      </c>
      <c r="AM78" s="853">
        <v>5.2726599609396629</v>
      </c>
      <c r="AN78" s="853">
        <v>6.1253020375036984</v>
      </c>
      <c r="AO78" s="848">
        <v>6.114841704297457</v>
      </c>
      <c r="AP78" s="914"/>
      <c r="AQ78" s="915">
        <v>0.84</v>
      </c>
      <c r="AR78" s="793">
        <v>0.8</v>
      </c>
      <c r="AS78" s="793">
        <v>0.76</v>
      </c>
      <c r="AT78" s="793">
        <v>0.72</v>
      </c>
      <c r="AU78" s="793">
        <v>0.68</v>
      </c>
      <c r="AV78" s="793">
        <v>0.624</v>
      </c>
      <c r="AW78" s="793">
        <v>0.59199999999999997</v>
      </c>
      <c r="AX78" s="793">
        <v>0.56799999999999995</v>
      </c>
      <c r="AY78" s="793">
        <v>0.53600000000000003</v>
      </c>
      <c r="AZ78" s="793">
        <v>0.504</v>
      </c>
      <c r="BA78" s="793">
        <v>0.46400000000000002</v>
      </c>
      <c r="BB78" s="917">
        <v>0.4032</v>
      </c>
      <c r="BC78" s="854">
        <v>4.9999999999999822</v>
      </c>
      <c r="BD78" s="887">
        <v>5.2631578947368363</v>
      </c>
      <c r="BE78" s="887">
        <v>5.5555555555555562</v>
      </c>
      <c r="BF78" s="887">
        <v>5.8823529411764497</v>
      </c>
      <c r="BG78" s="887">
        <v>8.9743589743589869</v>
      </c>
      <c r="BH78" s="887">
        <v>5.4054054054054168</v>
      </c>
      <c r="BI78" s="887">
        <v>4.2253521126760507</v>
      </c>
      <c r="BJ78" s="887">
        <v>5.9701492537313392</v>
      </c>
      <c r="BK78" s="887">
        <v>6.3492063492063489</v>
      </c>
      <c r="BL78" s="887">
        <v>8.6206896551724199</v>
      </c>
      <c r="BM78" s="856">
        <v>15.07936507936507</v>
      </c>
      <c r="BN78" s="857">
        <v>6.9386902928531304</v>
      </c>
      <c r="BO78" s="857">
        <v>2.920728795673297</v>
      </c>
    </row>
    <row r="79" spans="1:67" s="1015" customFormat="1">
      <c r="A79" s="982" t="s">
        <v>375</v>
      </c>
      <c r="B79" s="983" t="s">
        <v>374</v>
      </c>
      <c r="C79" s="1060" t="s">
        <v>102</v>
      </c>
      <c r="D79" s="1020" t="s">
        <v>613</v>
      </c>
      <c r="E79" s="984">
        <v>19</v>
      </c>
      <c r="F79" s="985">
        <v>127</v>
      </c>
      <c r="G79" s="986" t="s">
        <v>660</v>
      </c>
      <c r="H79" s="987" t="s">
        <v>796</v>
      </c>
      <c r="I79" s="1052">
        <v>12.68</v>
      </c>
      <c r="J79" s="989">
        <v>4.9684542586750773</v>
      </c>
      <c r="K79" s="1061">
        <v>0.155</v>
      </c>
      <c r="L79" s="1062">
        <v>0.1575</v>
      </c>
      <c r="M79" s="1063">
        <v>1.61290322580645</v>
      </c>
      <c r="N79" s="1055">
        <v>40660</v>
      </c>
      <c r="O79" s="994">
        <v>40664</v>
      </c>
      <c r="P79" s="1051">
        <v>40678</v>
      </c>
      <c r="Q79" s="1051" t="s">
        <v>18</v>
      </c>
      <c r="R79" s="983"/>
      <c r="S79" s="995">
        <v>0.63</v>
      </c>
      <c r="T79" s="1033">
        <v>134.04255319148936</v>
      </c>
      <c r="U79" s="996">
        <v>0.95524837739193702</v>
      </c>
      <c r="V79" s="1034">
        <v>26.978723404255316</v>
      </c>
      <c r="W79" s="997">
        <v>12</v>
      </c>
      <c r="X79" s="1036">
        <v>0.47</v>
      </c>
      <c r="Y79" s="999">
        <v>2.59</v>
      </c>
      <c r="Z79" s="998">
        <v>4.37</v>
      </c>
      <c r="AA79" s="988">
        <v>0.85</v>
      </c>
      <c r="AB79" s="999">
        <v>0.66</v>
      </c>
      <c r="AC79" s="998">
        <v>0.88</v>
      </c>
      <c r="AD79" s="1000">
        <v>33.333333333333329</v>
      </c>
      <c r="AE79" s="1000">
        <v>7.4178074178074169</v>
      </c>
      <c r="AF79" s="1001">
        <v>4390</v>
      </c>
      <c r="AG79" s="998">
        <v>12.17</v>
      </c>
      <c r="AH79" s="998">
        <v>14.49</v>
      </c>
      <c r="AI79" s="1002">
        <v>4.1906327033689381</v>
      </c>
      <c r="AJ79" s="1003">
        <v>-12.491373360938576</v>
      </c>
      <c r="AK79" s="1004">
        <v>0.93865046692756504</v>
      </c>
      <c r="AL79" s="1005">
        <v>1.6460905349794162</v>
      </c>
      <c r="AM79" s="1006">
        <v>5.97036505076436</v>
      </c>
      <c r="AN79" s="1006">
        <v>8.7321631048482544</v>
      </c>
      <c r="AO79" s="1000">
        <v>9.3028911320214736</v>
      </c>
      <c r="AP79" s="1007"/>
      <c r="AQ79" s="1048">
        <v>0.61750000000000005</v>
      </c>
      <c r="AR79" s="1047">
        <v>0.60750000000000004</v>
      </c>
      <c r="AS79" s="1009">
        <v>0.58333000000000002</v>
      </c>
      <c r="AT79" s="1009">
        <v>0.51890000000000003</v>
      </c>
      <c r="AU79" s="1009">
        <v>0.46179999999999999</v>
      </c>
      <c r="AV79" s="1009">
        <v>0.40629999999999999</v>
      </c>
      <c r="AW79" s="1009">
        <v>0.35809999999999997</v>
      </c>
      <c r="AX79" s="1009">
        <v>0.32340000000000002</v>
      </c>
      <c r="AY79" s="1009">
        <v>0.30049999999999999</v>
      </c>
      <c r="AZ79" s="1009">
        <v>0.2833</v>
      </c>
      <c r="BA79" s="1009">
        <v>0.25369999999999998</v>
      </c>
      <c r="BB79" s="1010">
        <v>0.2177</v>
      </c>
      <c r="BC79" s="1011">
        <v>1.6460905349794162</v>
      </c>
      <c r="BD79" s="1043">
        <v>4.1434522482985736</v>
      </c>
      <c r="BE79" s="1043">
        <v>12.41665060705337</v>
      </c>
      <c r="BF79" s="1043">
        <v>12.364660025985293</v>
      </c>
      <c r="BG79" s="1043">
        <v>13.659857248338671</v>
      </c>
      <c r="BH79" s="1043">
        <v>13.459927394582531</v>
      </c>
      <c r="BI79" s="1043">
        <v>10.729746444032148</v>
      </c>
      <c r="BJ79" s="1043">
        <v>7.6206322795340897</v>
      </c>
      <c r="BK79" s="1043">
        <v>6.071302506177223</v>
      </c>
      <c r="BL79" s="1043">
        <v>11.66732361056366</v>
      </c>
      <c r="BM79" s="1013">
        <v>16.536518144235181</v>
      </c>
      <c r="BN79" s="1014">
        <v>10.028741913070919</v>
      </c>
      <c r="BO79" s="1014">
        <v>4.3485625606791816</v>
      </c>
    </row>
    <row r="80" spans="1:67" s="765" customFormat="1">
      <c r="A80" s="718" t="s">
        <v>138</v>
      </c>
      <c r="B80" s="831" t="s">
        <v>139</v>
      </c>
      <c r="C80" s="958" t="s">
        <v>102</v>
      </c>
      <c r="D80" s="800" t="s">
        <v>613</v>
      </c>
      <c r="E80" s="832">
        <v>37</v>
      </c>
      <c r="F80" s="768">
        <v>56</v>
      </c>
      <c r="G80" s="900" t="s">
        <v>660</v>
      </c>
      <c r="H80" s="901" t="s">
        <v>660</v>
      </c>
      <c r="I80" s="869">
        <v>23.86</v>
      </c>
      <c r="J80" s="860">
        <f>(S80/I80)*100</f>
        <v>5.0293378038558254</v>
      </c>
      <c r="K80" s="793">
        <v>0.28999999999999998</v>
      </c>
      <c r="L80" s="915">
        <v>0.3</v>
      </c>
      <c r="M80" s="837">
        <f>((L80/K80)-1)*100</f>
        <v>3.4482758620689724</v>
      </c>
      <c r="N80" s="903">
        <v>40156</v>
      </c>
      <c r="O80" s="902">
        <v>40158</v>
      </c>
      <c r="P80" s="967">
        <v>40182</v>
      </c>
      <c r="Q80" s="840" t="s">
        <v>11</v>
      </c>
      <c r="R80" s="831"/>
      <c r="S80" s="778">
        <f>L80*4</f>
        <v>1.2</v>
      </c>
      <c r="T80" s="842">
        <f>S80/X80*100</f>
        <v>72.727272727272734</v>
      </c>
      <c r="U80" s="843">
        <f>(I80/SQRT(22.5*X80*(I80/AA80))-1)*100</f>
        <v>-8.9464581976764883</v>
      </c>
      <c r="V80" s="844">
        <f>I80/X80</f>
        <v>14.460606060606061</v>
      </c>
      <c r="W80" s="782">
        <v>12</v>
      </c>
      <c r="X80" s="845">
        <v>1.65</v>
      </c>
      <c r="Y80" s="846">
        <v>1.88</v>
      </c>
      <c r="Z80" s="835">
        <v>3.79</v>
      </c>
      <c r="AA80" s="847">
        <v>1.29</v>
      </c>
      <c r="AB80" s="846">
        <v>1.63</v>
      </c>
      <c r="AC80" s="835">
        <v>1.84</v>
      </c>
      <c r="AD80" s="848">
        <f>(AC80/AB80-1)*100</f>
        <v>12.8834355828221</v>
      </c>
      <c r="AE80" s="848">
        <f>(I80/AB80)/Y80</f>
        <v>7.7861897924552936</v>
      </c>
      <c r="AF80" s="849">
        <v>1040</v>
      </c>
      <c r="AG80" s="835">
        <v>22.09</v>
      </c>
      <c r="AH80" s="835">
        <v>30.84</v>
      </c>
      <c r="AI80" s="850">
        <f>((I80-AG80)/AG80)*100</f>
        <v>8.0126754187415106</v>
      </c>
      <c r="AJ80" s="851">
        <f>((I80-AH80)/AH80)*100</f>
        <v>-22.632944228274969</v>
      </c>
      <c r="AK80" s="913">
        <f>AN80/AO80</f>
        <v>0.7995784536758398</v>
      </c>
      <c r="AL80" s="852">
        <f>((AQ80/AR80)^(1/1)-1)*100</f>
        <v>3.4482758620689724</v>
      </c>
      <c r="AM80" s="853">
        <f>((AQ80/AT80)^(1/3)-1)*100</f>
        <v>2.3264108093813185</v>
      </c>
      <c r="AN80" s="853">
        <f>((AQ80/AV80)^(1/5)-1)*100</f>
        <v>2.9033661071187877</v>
      </c>
      <c r="AO80" s="848">
        <f>((AQ80/BA80)^(1/10)-1)*100</f>
        <v>3.6311209910314224</v>
      </c>
      <c r="AP80" s="914"/>
      <c r="AQ80" s="915">
        <v>1.2</v>
      </c>
      <c r="AR80" s="794">
        <v>1.1599999999999999</v>
      </c>
      <c r="AS80" s="916">
        <v>1.1599999999999999</v>
      </c>
      <c r="AT80" s="916">
        <v>1.1200000000000001</v>
      </c>
      <c r="AU80" s="916">
        <v>1.08</v>
      </c>
      <c r="AV80" s="896">
        <v>1.04</v>
      </c>
      <c r="AW80" s="916">
        <v>1.01</v>
      </c>
      <c r="AX80" s="916">
        <v>1</v>
      </c>
      <c r="AY80" s="916">
        <v>0.93</v>
      </c>
      <c r="AZ80" s="916">
        <v>0.89</v>
      </c>
      <c r="BA80" s="916">
        <v>0.84</v>
      </c>
      <c r="BB80" s="917">
        <v>0.81</v>
      </c>
      <c r="BC80" s="854">
        <f t="shared" ref="BC80:BM80" si="12">((AQ80/AR80)-1)*100</f>
        <v>3.4482758620689724</v>
      </c>
      <c r="BD80" s="855">
        <f t="shared" si="12"/>
        <v>0</v>
      </c>
      <c r="BE80" s="855">
        <f t="shared" si="12"/>
        <v>3.5714285714285587</v>
      </c>
      <c r="BF80" s="855">
        <f t="shared" si="12"/>
        <v>3.7037037037036979</v>
      </c>
      <c r="BG80" s="855">
        <f t="shared" si="12"/>
        <v>3.8461538461538547</v>
      </c>
      <c r="BH80" s="855">
        <f t="shared" si="12"/>
        <v>2.9702970297029729</v>
      </c>
      <c r="BI80" s="855">
        <f t="shared" si="12"/>
        <v>1.0000000000000009</v>
      </c>
      <c r="BJ80" s="855">
        <f t="shared" si="12"/>
        <v>7.5268817204301008</v>
      </c>
      <c r="BK80" s="855">
        <f t="shared" si="12"/>
        <v>4.4943820224719211</v>
      </c>
      <c r="BL80" s="855">
        <f t="shared" si="12"/>
        <v>5.9523809523809534</v>
      </c>
      <c r="BM80" s="856">
        <f t="shared" si="12"/>
        <v>3.7037037037036979</v>
      </c>
      <c r="BN80" s="857">
        <f>AVERAGE(BC80:BM80)</f>
        <v>3.656109764731339</v>
      </c>
      <c r="BO80" s="857">
        <f>SQRT(AVERAGE((BC80-$BN80)^2,(BD80-$BN80)^2,(BE80-$BN80)^2,(BF80-$BN80)^2,(BG80-$BN80)^2,(BH80-$BN80)^2,(BI80-$BN80)^2,(BJ80-$BN80)^2,(BK80-$BN80)^2,(BL80-$BN80)^2,(BM80-$BN80)^2))</f>
        <v>1.9526636128510106</v>
      </c>
    </row>
    <row r="81" spans="1:67" s="765" customFormat="1">
      <c r="A81" s="720" t="s">
        <v>185</v>
      </c>
      <c r="B81" s="799" t="s">
        <v>719</v>
      </c>
      <c r="C81" s="958" t="s">
        <v>102</v>
      </c>
      <c r="D81" s="801" t="s">
        <v>613</v>
      </c>
      <c r="E81" s="802">
        <v>22</v>
      </c>
      <c r="F81" s="768">
        <v>109</v>
      </c>
      <c r="G81" s="858" t="s">
        <v>660</v>
      </c>
      <c r="H81" s="859" t="s">
        <v>660</v>
      </c>
      <c r="I81" s="803">
        <v>14.98</v>
      </c>
      <c r="J81" s="860">
        <v>5.0734312416555403</v>
      </c>
      <c r="K81" s="910">
        <v>0.18</v>
      </c>
      <c r="L81" s="884">
        <v>0.19</v>
      </c>
      <c r="M81" s="804">
        <v>5.5555555555555562</v>
      </c>
      <c r="N81" s="968">
        <v>40028</v>
      </c>
      <c r="O81" s="969">
        <v>40030</v>
      </c>
      <c r="P81" s="970">
        <v>40044</v>
      </c>
      <c r="Q81" s="873" t="s">
        <v>446</v>
      </c>
      <c r="R81" s="799"/>
      <c r="S81" s="812">
        <v>0.76</v>
      </c>
      <c r="T81" s="842">
        <v>50.666666666666657</v>
      </c>
      <c r="U81" s="843">
        <v>-33.377792602477371</v>
      </c>
      <c r="V81" s="844">
        <v>9.9866666666666681</v>
      </c>
      <c r="W81" s="816">
        <v>9</v>
      </c>
      <c r="X81" s="845">
        <v>1.5</v>
      </c>
      <c r="Y81" s="846" t="s">
        <v>762</v>
      </c>
      <c r="Z81" s="869">
        <v>2.86</v>
      </c>
      <c r="AA81" s="847">
        <v>1</v>
      </c>
      <c r="AB81" s="846" t="s">
        <v>762</v>
      </c>
      <c r="AC81" s="869" t="s">
        <v>762</v>
      </c>
      <c r="AD81" s="848" t="s">
        <v>664</v>
      </c>
      <c r="AE81" s="848" t="s">
        <v>664</v>
      </c>
      <c r="AF81" s="889">
        <v>56</v>
      </c>
      <c r="AG81" s="869">
        <v>14</v>
      </c>
      <c r="AH81" s="869">
        <v>15.85</v>
      </c>
      <c r="AI81" s="850">
        <v>7.0000000000000044</v>
      </c>
      <c r="AJ81" s="851">
        <v>-5.4889589905362728</v>
      </c>
      <c r="AK81" s="965">
        <v>0.41228293645760899</v>
      </c>
      <c r="AL81" s="852">
        <v>2.7027027027026977</v>
      </c>
      <c r="AM81" s="861">
        <v>3.7771070432953695</v>
      </c>
      <c r="AN81" s="861">
        <v>4.4952986304677589</v>
      </c>
      <c r="AO81" s="848">
        <v>10.903431194829393</v>
      </c>
      <c r="AP81" s="862"/>
      <c r="AQ81" s="971">
        <v>0.76</v>
      </c>
      <c r="AR81" s="805">
        <v>0.74</v>
      </c>
      <c r="AS81" s="805">
        <v>0.7</v>
      </c>
      <c r="AT81" s="874">
        <v>0.68</v>
      </c>
      <c r="AU81" s="805">
        <v>0.65</v>
      </c>
      <c r="AV81" s="805">
        <v>0.61</v>
      </c>
      <c r="AW81" s="805">
        <v>0.51</v>
      </c>
      <c r="AX81" s="805">
        <v>0.42</v>
      </c>
      <c r="AY81" s="805">
        <v>0.34200000000000003</v>
      </c>
      <c r="AZ81" s="805">
        <v>0.29399999999999998</v>
      </c>
      <c r="BA81" s="805">
        <v>0.27</v>
      </c>
      <c r="BB81" s="863">
        <v>0.22800000000000001</v>
      </c>
      <c r="BC81" s="854">
        <v>2.7027027027026977</v>
      </c>
      <c r="BD81" s="887">
        <v>5.7142857142857153</v>
      </c>
      <c r="BE81" s="887">
        <v>2.9411764705882244</v>
      </c>
      <c r="BF81" s="887">
        <v>4.6153846153846212</v>
      </c>
      <c r="BG81" s="887">
        <v>6.5573770491803351</v>
      </c>
      <c r="BH81" s="887">
        <v>19.6078431372549</v>
      </c>
      <c r="BI81" s="887">
        <v>21.428571428571438</v>
      </c>
      <c r="BJ81" s="887">
        <v>22.807017543859651</v>
      </c>
      <c r="BK81" s="887">
        <v>16.326530612244888</v>
      </c>
      <c r="BL81" s="887">
        <v>8.8888888888888786</v>
      </c>
      <c r="BM81" s="856">
        <v>18.421052631578956</v>
      </c>
      <c r="BN81" s="857">
        <v>11.819166435867301</v>
      </c>
      <c r="BO81" s="857">
        <v>7.5378069285876785</v>
      </c>
    </row>
    <row r="82" spans="1:67" s="765" customFormat="1">
      <c r="A82" s="719" t="s">
        <v>686</v>
      </c>
      <c r="B82" s="766" t="s">
        <v>687</v>
      </c>
      <c r="C82" s="958" t="s">
        <v>102</v>
      </c>
      <c r="D82" s="958" t="s">
        <v>610</v>
      </c>
      <c r="E82" s="767">
        <v>50</v>
      </c>
      <c r="F82" s="768">
        <v>11</v>
      </c>
      <c r="G82" s="769" t="s">
        <v>796</v>
      </c>
      <c r="H82" s="770" t="s">
        <v>796</v>
      </c>
      <c r="I82" s="771">
        <v>27.33</v>
      </c>
      <c r="J82" s="772">
        <f>(S82/I82)*100</f>
        <v>5.8543724844493239</v>
      </c>
      <c r="K82" s="773">
        <v>0.39500000000000002</v>
      </c>
      <c r="L82" s="774">
        <v>0.4</v>
      </c>
      <c r="M82" s="972">
        <f>((L82/K82)-1)*100</f>
        <v>1.2658227848101333</v>
      </c>
      <c r="N82" s="973">
        <v>40441</v>
      </c>
      <c r="O82" s="974">
        <v>40443</v>
      </c>
      <c r="P82" s="975">
        <v>40466</v>
      </c>
      <c r="Q82" s="776" t="s">
        <v>13</v>
      </c>
      <c r="R82" s="766"/>
      <c r="S82" s="778">
        <f>L82*4</f>
        <v>1.6</v>
      </c>
      <c r="T82" s="779">
        <f>S82/X82*100</f>
        <v>70.484581497797365</v>
      </c>
      <c r="U82" s="780">
        <f>(I82/SQRT(22.5*X82*(I82/AA82))-1)*100</f>
        <v>-31.379012384964543</v>
      </c>
      <c r="V82" s="781">
        <f>I82/X82</f>
        <v>12.039647577092509</v>
      </c>
      <c r="W82" s="782">
        <v>12</v>
      </c>
      <c r="X82" s="783">
        <v>2.27</v>
      </c>
      <c r="Y82" s="784">
        <v>10.08</v>
      </c>
      <c r="Z82" s="771">
        <v>1.18</v>
      </c>
      <c r="AA82" s="785">
        <v>0.88</v>
      </c>
      <c r="AB82" s="784">
        <v>0.55000000000000004</v>
      </c>
      <c r="AC82" s="771">
        <v>1.51</v>
      </c>
      <c r="AD82" s="786">
        <f>(AC82/AB82-1)*100</f>
        <v>174.5454545454545</v>
      </c>
      <c r="AE82" s="787">
        <f>(I82/AB82)/Y82</f>
        <v>4.9296536796536783</v>
      </c>
      <c r="AF82" s="788">
        <v>4460</v>
      </c>
      <c r="AG82" s="771">
        <v>26.4</v>
      </c>
      <c r="AH82" s="771">
        <v>34.33</v>
      </c>
      <c r="AI82" s="789">
        <f>((I82-AG82)/AG82)*100</f>
        <v>3.5227272727272716</v>
      </c>
      <c r="AJ82" s="790">
        <f>((I82-AH82)/AH82)*100</f>
        <v>-20.390329158170697</v>
      </c>
      <c r="AK82" s="913">
        <f>AN82/AO82</f>
        <v>0.71310104297978172</v>
      </c>
      <c r="AL82" s="791">
        <f>((AQ82/AR82)^(1/1)-1)*100</f>
        <v>1.2779552715654896</v>
      </c>
      <c r="AM82" s="792">
        <f>((AQ82/AT82)^(1/3)-1)*100</f>
        <v>4.2238416279598345</v>
      </c>
      <c r="AN82" s="792">
        <f>((AQ82/AV82)^(1/5)-1)*100</f>
        <v>6.3986769324659409</v>
      </c>
      <c r="AO82" s="786">
        <f>((AQ82/BA82)^(1/10)-1)*100</f>
        <v>8.9730298328106084</v>
      </c>
      <c r="AP82" s="914"/>
      <c r="AQ82" s="915">
        <v>1.585</v>
      </c>
      <c r="AR82" s="793">
        <v>1.5649999999999999</v>
      </c>
      <c r="AS82" s="793">
        <v>1.5249999999999999</v>
      </c>
      <c r="AT82" s="793">
        <v>1.4</v>
      </c>
      <c r="AU82" s="793">
        <v>1.31</v>
      </c>
      <c r="AV82" s="793">
        <v>1.16238</v>
      </c>
      <c r="AW82" s="793">
        <v>1</v>
      </c>
      <c r="AX82" s="793">
        <v>0.88254999999999995</v>
      </c>
      <c r="AY82" s="793">
        <v>0.79729000000000005</v>
      </c>
      <c r="AZ82" s="793">
        <v>0.74377000000000004</v>
      </c>
      <c r="BA82" s="793">
        <v>0.67118000000000011</v>
      </c>
      <c r="BB82" s="917">
        <v>0.60043999999999997</v>
      </c>
      <c r="BC82" s="795">
        <f t="shared" ref="BC82:BM82" si="13">((AQ82/AR82)-1)*100</f>
        <v>1.2779552715654896</v>
      </c>
      <c r="BD82" s="796">
        <f t="shared" si="13"/>
        <v>2.6229508196721429</v>
      </c>
      <c r="BE82" s="796">
        <f t="shared" si="13"/>
        <v>8.9285714285714199</v>
      </c>
      <c r="BF82" s="796">
        <f t="shared" si="13"/>
        <v>6.8702290076335659</v>
      </c>
      <c r="BG82" s="796">
        <f t="shared" si="13"/>
        <v>12.699805571327794</v>
      </c>
      <c r="BH82" s="796">
        <f t="shared" si="13"/>
        <v>16.237999999999996</v>
      </c>
      <c r="BI82" s="796">
        <f t="shared" si="13"/>
        <v>13.308027873774876</v>
      </c>
      <c r="BJ82" s="796">
        <f t="shared" si="13"/>
        <v>10.693724993415188</v>
      </c>
      <c r="BK82" s="796">
        <f t="shared" si="13"/>
        <v>7.1957728867795057</v>
      </c>
      <c r="BL82" s="796">
        <f t="shared" si="13"/>
        <v>10.815280550671936</v>
      </c>
      <c r="BM82" s="797">
        <f t="shared" si="13"/>
        <v>11.78136033575381</v>
      </c>
      <c r="BN82" s="798">
        <f>AVERAGE(BC82:BM82)</f>
        <v>9.3119707944696124</v>
      </c>
      <c r="BO82" s="798">
        <f>SQRT(AVERAGE((BC82-$BN82)^2,(BD82-$BN82)^2,(BE82-$BN82)^2,(BF82-$BN82)^2,(BG82-$BN82)^2,(BH82-$BN82)^2,(BI82-$BN82)^2,(BJ82-$BN82)^2,(BK82-$BN82)^2,(BL82-$BN82)^2,(BM82-$BN82)^2))</f>
        <v>4.3228634456339892</v>
      </c>
    </row>
    <row r="83" spans="1:67" s="765" customFormat="1">
      <c r="A83" s="718" t="s">
        <v>113</v>
      </c>
      <c r="B83" s="831" t="s">
        <v>114</v>
      </c>
      <c r="C83" s="800" t="s">
        <v>102</v>
      </c>
      <c r="D83" s="800" t="s">
        <v>610</v>
      </c>
      <c r="E83" s="832">
        <v>24</v>
      </c>
      <c r="F83" s="768">
        <v>102</v>
      </c>
      <c r="G83" s="833" t="s">
        <v>717</v>
      </c>
      <c r="H83" s="834" t="s">
        <v>717</v>
      </c>
      <c r="I83" s="869">
        <v>37.14</v>
      </c>
      <c r="J83" s="860">
        <v>6.4620355411954744</v>
      </c>
      <c r="K83" s="865">
        <v>0.59</v>
      </c>
      <c r="L83" s="866">
        <v>0.6</v>
      </c>
      <c r="M83" s="836">
        <v>1.6949152542372841</v>
      </c>
      <c r="N83" s="867">
        <v>40526</v>
      </c>
      <c r="O83" s="839">
        <v>40528</v>
      </c>
      <c r="P83" s="840">
        <v>40542</v>
      </c>
      <c r="Q83" s="839" t="s">
        <v>244</v>
      </c>
      <c r="R83" s="831"/>
      <c r="S83" s="778">
        <v>2.4</v>
      </c>
      <c r="T83" s="842">
        <v>88.235294117647044</v>
      </c>
      <c r="U83" s="843">
        <v>-17.556912084165354</v>
      </c>
      <c r="V83" s="844">
        <v>13.654411764705879</v>
      </c>
      <c r="W83" s="782">
        <v>12</v>
      </c>
      <c r="X83" s="845">
        <v>2.72</v>
      </c>
      <c r="Y83" s="846">
        <v>1.92</v>
      </c>
      <c r="Z83" s="835">
        <v>0.73</v>
      </c>
      <c r="AA83" s="847">
        <v>1.1200000000000001</v>
      </c>
      <c r="AB83" s="846">
        <v>2.65</v>
      </c>
      <c r="AC83" s="835">
        <v>2.58</v>
      </c>
      <c r="AD83" s="848">
        <v>-2.6415094339622627</v>
      </c>
      <c r="AE83" s="870">
        <v>7.2995283018867925</v>
      </c>
      <c r="AF83" s="849">
        <v>2040</v>
      </c>
      <c r="AG83" s="835">
        <v>37.15</v>
      </c>
      <c r="AH83" s="835">
        <v>45.08</v>
      </c>
      <c r="AI83" s="850">
        <v>-2.6917900403763101E-2</v>
      </c>
      <c r="AJ83" s="851">
        <v>-17.613132209405499</v>
      </c>
      <c r="AK83" s="913">
        <v>0.70007039413695304</v>
      </c>
      <c r="AL83" s="852">
        <v>1.716738197424905</v>
      </c>
      <c r="AM83" s="861">
        <v>4.4467675101945936</v>
      </c>
      <c r="AN83" s="861">
        <v>6.621301567096304</v>
      </c>
      <c r="AO83" s="848">
        <v>9.4580511082161127</v>
      </c>
      <c r="AP83" s="914"/>
      <c r="AQ83" s="915">
        <v>2.37</v>
      </c>
      <c r="AR83" s="793">
        <v>2.33</v>
      </c>
      <c r="AS83" s="916">
        <v>2.3199999999999998</v>
      </c>
      <c r="AT83" s="916">
        <v>2.08</v>
      </c>
      <c r="AU83" s="916">
        <v>1.92</v>
      </c>
      <c r="AV83" s="916">
        <v>1.72</v>
      </c>
      <c r="AW83" s="916">
        <v>1.48</v>
      </c>
      <c r="AX83" s="916">
        <v>1.32</v>
      </c>
      <c r="AY83" s="916">
        <v>1.2</v>
      </c>
      <c r="AZ83" s="916">
        <v>1.06</v>
      </c>
      <c r="BA83" s="916">
        <v>0.96</v>
      </c>
      <c r="BB83" s="917">
        <v>0.84</v>
      </c>
      <c r="BC83" s="854">
        <v>1.716738197424905</v>
      </c>
      <c r="BD83" s="855">
        <v>0.43103448275862999</v>
      </c>
      <c r="BE83" s="855">
        <v>11.538461538461519</v>
      </c>
      <c r="BF83" s="855">
        <v>8.3333333333333499</v>
      </c>
      <c r="BG83" s="855">
        <v>11.627906976744191</v>
      </c>
      <c r="BH83" s="855">
        <v>16.21621621621621</v>
      </c>
      <c r="BI83" s="855">
        <v>12.121212121212107</v>
      </c>
      <c r="BJ83" s="855">
        <v>10.000000000000011</v>
      </c>
      <c r="BK83" s="855">
        <v>13.207547169811319</v>
      </c>
      <c r="BL83" s="855">
        <v>10.416666666666671</v>
      </c>
      <c r="BM83" s="856">
        <v>14.285714285714281</v>
      </c>
      <c r="BN83" s="857">
        <v>9.9904391807584716</v>
      </c>
      <c r="BO83" s="857">
        <v>4.6704238300243928</v>
      </c>
    </row>
    <row r="84" spans="1:67" s="1015" customFormat="1">
      <c r="A84" s="982" t="s">
        <v>652</v>
      </c>
      <c r="B84" s="983" t="s">
        <v>653</v>
      </c>
      <c r="C84" s="1020" t="s">
        <v>102</v>
      </c>
      <c r="D84" s="1020" t="s">
        <v>610</v>
      </c>
      <c r="E84" s="984">
        <v>30</v>
      </c>
      <c r="F84" s="985">
        <v>82</v>
      </c>
      <c r="G84" s="986" t="s">
        <v>660</v>
      </c>
      <c r="H84" s="987" t="s">
        <v>796</v>
      </c>
      <c r="I84" s="1052">
        <v>10.44</v>
      </c>
      <c r="J84" s="989">
        <f>(S84/I84)*100</f>
        <v>6.7049808429118771</v>
      </c>
      <c r="K84" s="1047">
        <v>0.17249999999999999</v>
      </c>
      <c r="L84" s="1048">
        <v>0.17499999999999999</v>
      </c>
      <c r="M84" s="1054">
        <f>((L84/K84)-1)*100</f>
        <v>1.449275362318847</v>
      </c>
      <c r="N84" s="1055">
        <v>40604</v>
      </c>
      <c r="O84" s="994">
        <v>40606</v>
      </c>
      <c r="P84" s="1051">
        <v>40617</v>
      </c>
      <c r="Q84" s="994" t="s">
        <v>8</v>
      </c>
      <c r="R84" s="1056"/>
      <c r="S84" s="995">
        <f>L84*4</f>
        <v>0.7</v>
      </c>
      <c r="T84" s="1057">
        <f>S84/X84*100</f>
        <v>-2333.333333333333</v>
      </c>
      <c r="U84" s="996" t="s">
        <v>664</v>
      </c>
      <c r="V84" s="1058">
        <f>I84/X84</f>
        <v>-348</v>
      </c>
      <c r="W84" s="997">
        <v>12</v>
      </c>
      <c r="X84" s="1036">
        <v>-0.03</v>
      </c>
      <c r="Y84" s="999">
        <v>6.02</v>
      </c>
      <c r="Z84" s="1052">
        <v>0.64</v>
      </c>
      <c r="AA84" s="988">
        <v>0.68</v>
      </c>
      <c r="AB84" s="999">
        <v>0.18</v>
      </c>
      <c r="AC84" s="998">
        <v>0.89</v>
      </c>
      <c r="AD84" s="1000">
        <f>(AC84/AB84-1)*100</f>
        <v>394.44444444444446</v>
      </c>
      <c r="AE84" s="1059">
        <f>(I84/AB84)/Y84</f>
        <v>9.6345514950166127</v>
      </c>
      <c r="AF84" s="1001">
        <v>2660</v>
      </c>
      <c r="AG84" s="1052">
        <v>10.58</v>
      </c>
      <c r="AH84" s="1052">
        <v>14.18</v>
      </c>
      <c r="AI84" s="1002">
        <f>((I84-AG84)/AG84)*100</f>
        <v>-1.3232514177693815</v>
      </c>
      <c r="AJ84" s="1003">
        <f>((I84-AH84)/AH84)*100</f>
        <v>-26.375176304654445</v>
      </c>
      <c r="AK84" s="1004">
        <f>AN84/AO84</f>
        <v>0.68851299025701063</v>
      </c>
      <c r="AL84" s="1005">
        <f>((AQ84/AR84)^(1/1)-1)*100</f>
        <v>1.4705882352941124</v>
      </c>
      <c r="AM84" s="1006">
        <f>((AQ84/AT84)^(1/3)-1)*100</f>
        <v>3.0788379107201225</v>
      </c>
      <c r="AN84" s="1006">
        <f>((AQ84/AV84)^(1/5)-1)*100</f>
        <v>6.1489801527652377</v>
      </c>
      <c r="AO84" s="1000">
        <f>((AQ84/BA84)^(1/10)-1)*100</f>
        <v>8.9308121121577155</v>
      </c>
      <c r="AP84" s="1007"/>
      <c r="AQ84" s="1048">
        <v>0.69</v>
      </c>
      <c r="AR84" s="1053">
        <v>0.68</v>
      </c>
      <c r="AS84" s="1009">
        <v>0.67</v>
      </c>
      <c r="AT84" s="1009">
        <v>0.63</v>
      </c>
      <c r="AU84" s="1009">
        <v>0.59</v>
      </c>
      <c r="AV84" s="1009">
        <v>0.51200000000000001</v>
      </c>
      <c r="AW84" s="1009">
        <v>0.40266000000000002</v>
      </c>
      <c r="AX84" s="1009">
        <v>0.35731999999999997</v>
      </c>
      <c r="AY84" s="1009">
        <v>0.33602000000000004</v>
      </c>
      <c r="AZ84" s="1009">
        <v>0.31466</v>
      </c>
      <c r="BA84" s="1009">
        <v>0.29332000000000003</v>
      </c>
      <c r="BB84" s="1010">
        <v>0.26135999999999998</v>
      </c>
      <c r="BC84" s="1011">
        <f t="shared" ref="BC84:BM85" si="14">((AQ84/AR84)-1)*100</f>
        <v>1.4705882352941124</v>
      </c>
      <c r="BD84" s="1012">
        <f t="shared" si="14"/>
        <v>1.4925373134328401</v>
      </c>
      <c r="BE84" s="1012">
        <f t="shared" si="14"/>
        <v>6.3492063492063489</v>
      </c>
      <c r="BF84" s="1012">
        <f t="shared" si="14"/>
        <v>6.7796610169491567</v>
      </c>
      <c r="BG84" s="1012">
        <f t="shared" si="14"/>
        <v>15.234375</v>
      </c>
      <c r="BH84" s="1012">
        <f t="shared" si="14"/>
        <v>27.154423086474932</v>
      </c>
      <c r="BI84" s="1012">
        <f t="shared" si="14"/>
        <v>12.68890630247399</v>
      </c>
      <c r="BJ84" s="1012">
        <f t="shared" si="14"/>
        <v>6.3389083983095951</v>
      </c>
      <c r="BK84" s="1012">
        <f t="shared" si="14"/>
        <v>6.7882794126994384</v>
      </c>
      <c r="BL84" s="1012">
        <f t="shared" si="14"/>
        <v>7.2753306968498466</v>
      </c>
      <c r="BM84" s="1013">
        <f t="shared" si="14"/>
        <v>12.228344046525885</v>
      </c>
      <c r="BN84" s="1014">
        <f>AVERAGE(BC84:BM84)</f>
        <v>9.4364145325651059</v>
      </c>
      <c r="BO84" s="1014">
        <f>SQRT(AVERAGE((BC84-$BN84)^2,(BD84-$BN84)^2,(BE84-$BN84)^2,(BF84-$BN84)^2,(BG84-$BN84)^2,(BH84-$BN84)^2,(BI84-$BN84)^2,(BJ84-$BN84)^2,(BK84-$BN84)^2,(BL84-$BN84)^2,(BM84-$BN84)^2))</f>
        <v>6.9435644534639795</v>
      </c>
    </row>
    <row r="85" spans="1:67">
      <c r="A85" s="20" t="s">
        <v>520</v>
      </c>
      <c r="B85" s="21" t="s">
        <v>521</v>
      </c>
      <c r="C85" s="28" t="s">
        <v>104</v>
      </c>
      <c r="D85" s="28" t="s">
        <v>618</v>
      </c>
      <c r="E85" s="101">
        <v>40</v>
      </c>
      <c r="F85" s="104">
        <v>41</v>
      </c>
      <c r="G85" s="39" t="s">
        <v>660</v>
      </c>
      <c r="H85" s="40" t="s">
        <v>796</v>
      </c>
      <c r="I85" s="124">
        <v>98.68</v>
      </c>
      <c r="J85" s="294">
        <f>(S85/I85)*100</f>
        <v>0.77016619375760031</v>
      </c>
      <c r="K85" s="427">
        <v>0.18</v>
      </c>
      <c r="L85" s="402">
        <v>0.19</v>
      </c>
      <c r="M85" s="24">
        <f>((L85/K85)-1)*100</f>
        <v>5.555555555555558</v>
      </c>
      <c r="N85" s="25">
        <v>40745</v>
      </c>
      <c r="O85" s="26">
        <v>40749</v>
      </c>
      <c r="P85" s="27">
        <v>40760</v>
      </c>
      <c r="Q85" s="81" t="s">
        <v>376</v>
      </c>
      <c r="R85" s="21"/>
      <c r="S85" s="211">
        <f>L85*4</f>
        <v>0.76</v>
      </c>
      <c r="T85" s="221">
        <f>S85/X85*100</f>
        <v>20.052770448548813</v>
      </c>
      <c r="U85" s="332">
        <f>(I85/SQRT(22.5*X85*(I85/AA85))-1)*100</f>
        <v>128.95641030296892</v>
      </c>
      <c r="V85" s="47">
        <f>I85/X85</f>
        <v>26.03693931398417</v>
      </c>
      <c r="W85" s="333">
        <v>12</v>
      </c>
      <c r="X85" s="137">
        <v>3.79</v>
      </c>
      <c r="Y85" s="131">
        <v>1.38</v>
      </c>
      <c r="Z85" s="124">
        <v>2.97</v>
      </c>
      <c r="AA85" s="132">
        <v>4.53</v>
      </c>
      <c r="AB85" s="131">
        <v>6.38</v>
      </c>
      <c r="AC85" s="124">
        <v>7.05</v>
      </c>
      <c r="AD85" s="335">
        <f>(AC85/AB85-1)*100</f>
        <v>10.501567398119116</v>
      </c>
      <c r="AE85" s="386">
        <f>(I85/AB85)/Y85</f>
        <v>11.208032347462634</v>
      </c>
      <c r="AF85" s="354">
        <v>8450</v>
      </c>
      <c r="AG85" s="124">
        <v>75.88</v>
      </c>
      <c r="AH85" s="124">
        <v>113.84</v>
      </c>
      <c r="AI85" s="355">
        <f>((I85-AG85)/AG85)*100</f>
        <v>30.04744333157619</v>
      </c>
      <c r="AJ85" s="356">
        <f>((I85-AH85)/AH85)*100</f>
        <v>-13.316936050597326</v>
      </c>
      <c r="AK85" s="357">
        <f>AN85/AO85</f>
        <v>1.2668204828765888</v>
      </c>
      <c r="AL85" s="339">
        <f>((AQ85/AR85)^(1/1)-1)*100</f>
        <v>2.9411764705882248</v>
      </c>
      <c r="AM85" s="438">
        <f>((AQ85/AT85)^(1/3)-1)*100</f>
        <v>6.469042607881903</v>
      </c>
      <c r="AN85" s="438">
        <f>((AQ85/AV85)^(1/5)-1)*100</f>
        <v>6.9610375725068785</v>
      </c>
      <c r="AO85" s="335">
        <f>((AQ85/BA85)^(1/10)-1)*100</f>
        <v>5.4948887128035251</v>
      </c>
      <c r="AP85" s="358"/>
      <c r="AQ85" s="402">
        <v>0.7</v>
      </c>
      <c r="AR85" s="427">
        <v>0.68</v>
      </c>
      <c r="AS85" s="428">
        <v>0.62</v>
      </c>
      <c r="AT85" s="428">
        <v>0.57999999999999996</v>
      </c>
      <c r="AU85" s="428">
        <v>0.54</v>
      </c>
      <c r="AV85" s="428">
        <v>0.5</v>
      </c>
      <c r="AW85" s="428">
        <v>0.47</v>
      </c>
      <c r="AX85" s="428">
        <v>0.45</v>
      </c>
      <c r="AY85" s="428">
        <v>0.43</v>
      </c>
      <c r="AZ85" s="444">
        <v>0.42</v>
      </c>
      <c r="BA85" s="428">
        <v>0.41</v>
      </c>
      <c r="BB85" s="366">
        <v>0.39</v>
      </c>
      <c r="BC85" s="363">
        <f t="shared" si="14"/>
        <v>2.9411764705882248</v>
      </c>
      <c r="BD85" s="445">
        <f t="shared" si="14"/>
        <v>9.6774193548387224</v>
      </c>
      <c r="BE85" s="445">
        <f t="shared" si="14"/>
        <v>6.8965517241379448</v>
      </c>
      <c r="BF85" s="445">
        <f t="shared" si="14"/>
        <v>7.4074074074073959</v>
      </c>
      <c r="BG85" s="445">
        <f t="shared" si="14"/>
        <v>8.0000000000000071</v>
      </c>
      <c r="BH85" s="445">
        <f t="shared" si="14"/>
        <v>6.3829787234042534</v>
      </c>
      <c r="BI85" s="445">
        <f t="shared" si="14"/>
        <v>4.4444444444444287</v>
      </c>
      <c r="BJ85" s="445">
        <f t="shared" si="14"/>
        <v>4.6511627906976827</v>
      </c>
      <c r="BK85" s="445">
        <f t="shared" si="14"/>
        <v>2.3809523809523725</v>
      </c>
      <c r="BL85" s="445">
        <f t="shared" si="14"/>
        <v>2.4390243902439046</v>
      </c>
      <c r="BM85" s="365">
        <f t="shared" si="14"/>
        <v>5.12820512820511</v>
      </c>
      <c r="BN85" s="349">
        <f>AVERAGE(BC85:BM85)</f>
        <v>5.4863020740836417</v>
      </c>
      <c r="BO85" s="349">
        <f>SQRT(AVERAGE((BC85-$BN85)^2,(BD85-$BN85)^2,(BE85-$BN85)^2,(BF85-$BN85)^2,(BG85-$BN85)^2,(BH85-$BN85)^2,(BI85-$BN85)^2,(BJ85-$BN85)^2,(BK85-$BN85)^2,(BL85-$BN85)^2,(BM85-$BN85)^2))</f>
        <v>2.2900087498206325</v>
      </c>
    </row>
    <row r="86" spans="1:67">
      <c r="A86" s="29" t="s">
        <v>830</v>
      </c>
      <c r="B86" s="31" t="s">
        <v>831</v>
      </c>
      <c r="C86" s="28" t="s">
        <v>104</v>
      </c>
      <c r="D86" s="36" t="s">
        <v>618</v>
      </c>
      <c r="E86" s="102">
        <v>18</v>
      </c>
      <c r="F86" s="104">
        <v>135</v>
      </c>
      <c r="G86" s="41" t="s">
        <v>660</v>
      </c>
      <c r="H86" s="43" t="s">
        <v>660</v>
      </c>
      <c r="I86" s="125">
        <v>43.87</v>
      </c>
      <c r="J86" s="295">
        <v>1.5500341919307052</v>
      </c>
      <c r="K86" s="421">
        <v>0.16</v>
      </c>
      <c r="L86" s="406">
        <v>0.17</v>
      </c>
      <c r="M86" s="215">
        <v>6.25</v>
      </c>
      <c r="N86" s="44">
        <v>40469</v>
      </c>
      <c r="O86" s="45">
        <v>40471</v>
      </c>
      <c r="P86" s="35">
        <v>40485</v>
      </c>
      <c r="Q86" s="45" t="s">
        <v>429</v>
      </c>
      <c r="R86" s="31"/>
      <c r="S86" s="171">
        <v>0.68</v>
      </c>
      <c r="T86" s="287">
        <v>35.978835978835988</v>
      </c>
      <c r="U86" s="388">
        <v>50.651339140131356</v>
      </c>
      <c r="V86" s="48">
        <v>23.211640211640209</v>
      </c>
      <c r="W86" s="369">
        <v>12</v>
      </c>
      <c r="X86" s="138">
        <v>1.89</v>
      </c>
      <c r="Y86" s="133">
        <v>1.26</v>
      </c>
      <c r="Z86" s="125">
        <v>1.3</v>
      </c>
      <c r="AA86" s="134">
        <v>2.2000000000000002</v>
      </c>
      <c r="AB86" s="133">
        <v>2.38</v>
      </c>
      <c r="AC86" s="125">
        <v>2.64</v>
      </c>
      <c r="AD86" s="370">
        <v>10.924369747899167</v>
      </c>
      <c r="AE86" s="389">
        <v>14.62918500733627</v>
      </c>
      <c r="AF86" s="371">
        <v>1470</v>
      </c>
      <c r="AG86" s="125">
        <v>32.74</v>
      </c>
      <c r="AH86" s="125">
        <v>47.96</v>
      </c>
      <c r="AI86" s="372">
        <v>33.995113011606577</v>
      </c>
      <c r="AJ86" s="373">
        <v>-8.5279399499583057</v>
      </c>
      <c r="AK86" s="357">
        <v>1.167068408949218</v>
      </c>
      <c r="AL86" s="390">
        <v>6.5573770491803351</v>
      </c>
      <c r="AM86" s="391">
        <v>7.0399331060163597</v>
      </c>
      <c r="AN86" s="391">
        <v>7.6316922514810814</v>
      </c>
      <c r="AO86" s="370">
        <v>6.5391987247365835</v>
      </c>
      <c r="AP86" s="358"/>
      <c r="AQ86" s="402">
        <v>0.65</v>
      </c>
      <c r="AR86" s="427">
        <v>0.61</v>
      </c>
      <c r="AS86" s="427">
        <v>0.56999999999999995</v>
      </c>
      <c r="AT86" s="427">
        <v>0.53</v>
      </c>
      <c r="AU86" s="427">
        <v>0.49</v>
      </c>
      <c r="AV86" s="427">
        <v>0.45</v>
      </c>
      <c r="AW86" s="427">
        <v>0.42499999999999999</v>
      </c>
      <c r="AX86" s="427">
        <v>0.40500000000000003</v>
      </c>
      <c r="AY86" s="442">
        <v>0.38</v>
      </c>
      <c r="AZ86" s="427">
        <v>0.36499999999999999</v>
      </c>
      <c r="BA86" s="427">
        <v>0.34499999999999997</v>
      </c>
      <c r="BB86" s="366">
        <v>0.32500000000000001</v>
      </c>
      <c r="BC86" s="392">
        <v>6.5573770491803351</v>
      </c>
      <c r="BD86" s="393">
        <v>7.0175438596491215</v>
      </c>
      <c r="BE86" s="393">
        <v>7.5471698113207308</v>
      </c>
      <c r="BF86" s="393">
        <v>8.163265306122458</v>
      </c>
      <c r="BG86" s="393">
        <v>8.8888888888888786</v>
      </c>
      <c r="BH86" s="393">
        <v>5.882352941176471</v>
      </c>
      <c r="BI86" s="393">
        <v>4.9382716049382704</v>
      </c>
      <c r="BJ86" s="393">
        <v>6.578947368421062</v>
      </c>
      <c r="BK86" s="393">
        <v>4.1095890410958846</v>
      </c>
      <c r="BL86" s="393">
        <v>5.7971014492753659</v>
      </c>
      <c r="BM86" s="394">
        <v>6.153846153846132</v>
      </c>
      <c r="BN86" s="395">
        <v>6.512213952174065</v>
      </c>
      <c r="BO86" s="395">
        <v>1.314049209253598</v>
      </c>
    </row>
    <row r="87" spans="1:67">
      <c r="A87" s="10" t="s">
        <v>476</v>
      </c>
      <c r="B87" s="11" t="s">
        <v>477</v>
      </c>
      <c r="C87" s="28" t="s">
        <v>104</v>
      </c>
      <c r="D87" s="19" t="s">
        <v>768</v>
      </c>
      <c r="E87" s="100">
        <v>22</v>
      </c>
      <c r="F87" s="104">
        <v>112</v>
      </c>
      <c r="G87" s="37" t="s">
        <v>717</v>
      </c>
      <c r="H87" s="38" t="s">
        <v>717</v>
      </c>
      <c r="I87" s="147">
        <v>43.76</v>
      </c>
      <c r="J87" s="294">
        <v>1.96526508226691</v>
      </c>
      <c r="K87" s="418">
        <v>0.19500000000000001</v>
      </c>
      <c r="L87" s="400">
        <v>0.215</v>
      </c>
      <c r="M87" s="213">
        <v>10.256410256410243</v>
      </c>
      <c r="N87" s="16">
        <v>40723</v>
      </c>
      <c r="O87" s="17">
        <v>40725</v>
      </c>
      <c r="P87" s="18">
        <v>40739</v>
      </c>
      <c r="Q87" s="27" t="s">
        <v>13</v>
      </c>
      <c r="R87" s="11"/>
      <c r="S87" s="211">
        <v>0.86</v>
      </c>
      <c r="T87" s="221">
        <v>31.159420289855071</v>
      </c>
      <c r="U87" s="332">
        <v>37.679410108388694</v>
      </c>
      <c r="V87" s="47">
        <v>15.855072463768121</v>
      </c>
      <c r="W87" s="333">
        <v>6</v>
      </c>
      <c r="X87" s="137">
        <v>2.76</v>
      </c>
      <c r="Y87" s="131">
        <v>1.48</v>
      </c>
      <c r="Z87" s="353">
        <v>0.15</v>
      </c>
      <c r="AA87" s="132">
        <v>2.69</v>
      </c>
      <c r="AB87" s="131">
        <v>2.66</v>
      </c>
      <c r="AC87" s="353">
        <v>3.01</v>
      </c>
      <c r="AD87" s="335">
        <v>13.157894736842101</v>
      </c>
      <c r="AE87" s="335">
        <v>11.115626905100591</v>
      </c>
      <c r="AF87" s="354">
        <v>15340</v>
      </c>
      <c r="AG87" s="353">
        <v>29.69</v>
      </c>
      <c r="AH87" s="353">
        <v>47.06</v>
      </c>
      <c r="AI87" s="355">
        <v>47.389693499494761</v>
      </c>
      <c r="AJ87" s="356">
        <v>-7.0123246918827116</v>
      </c>
      <c r="AK87" s="338">
        <v>1.2450467578485469</v>
      </c>
      <c r="AL87" s="339">
        <v>14.285714285714281</v>
      </c>
      <c r="AM87" s="438">
        <v>19.681696117715081</v>
      </c>
      <c r="AN87" s="438">
        <v>31.95079107728942</v>
      </c>
      <c r="AO87" s="335">
        <v>25.662322218725901</v>
      </c>
      <c r="AP87" s="341"/>
      <c r="AQ87" s="409">
        <v>0.72</v>
      </c>
      <c r="AR87" s="343">
        <v>0.63</v>
      </c>
      <c r="AS87" s="343">
        <v>0.52</v>
      </c>
      <c r="AT87" s="343">
        <v>0.42</v>
      </c>
      <c r="AU87" s="343">
        <v>0.3</v>
      </c>
      <c r="AV87" s="343">
        <v>0.18</v>
      </c>
      <c r="AW87" s="344">
        <v>0.12</v>
      </c>
      <c r="AX87" s="343">
        <v>0.11</v>
      </c>
      <c r="AY87" s="344">
        <v>0.1</v>
      </c>
      <c r="AZ87" s="343">
        <v>0.09</v>
      </c>
      <c r="BA87" s="343">
        <v>7.3330000000000006E-2</v>
      </c>
      <c r="BB87" s="397">
        <v>6.6669999999999993E-2</v>
      </c>
      <c r="BC87" s="363">
        <v>14.285714285714281</v>
      </c>
      <c r="BD87" s="364">
        <v>21.153846153846153</v>
      </c>
      <c r="BE87" s="364">
        <v>23.809523809523803</v>
      </c>
      <c r="BF87" s="364">
        <v>40</v>
      </c>
      <c r="BG87" s="364">
        <v>66.666666666666671</v>
      </c>
      <c r="BH87" s="364">
        <v>50</v>
      </c>
      <c r="BI87" s="364">
        <v>9.0909090909090828</v>
      </c>
      <c r="BJ87" s="364">
        <v>9.9999999999999876</v>
      </c>
      <c r="BK87" s="364">
        <v>11.111111111111116</v>
      </c>
      <c r="BL87" s="364">
        <v>22.732851493249687</v>
      </c>
      <c r="BM87" s="365">
        <v>9.9895005249737796</v>
      </c>
      <c r="BN87" s="349">
        <v>25.349102103272227</v>
      </c>
      <c r="BO87" s="349">
        <v>18.13392609634889</v>
      </c>
    </row>
    <row r="88" spans="1:67" s="765" customFormat="1">
      <c r="A88" s="718" t="s">
        <v>121</v>
      </c>
      <c r="B88" s="831" t="s">
        <v>122</v>
      </c>
      <c r="C88" s="800" t="s">
        <v>104</v>
      </c>
      <c r="D88" s="800" t="s">
        <v>397</v>
      </c>
      <c r="E88" s="832">
        <v>14</v>
      </c>
      <c r="F88" s="768">
        <v>183</v>
      </c>
      <c r="G88" s="833" t="s">
        <v>660</v>
      </c>
      <c r="H88" s="834" t="s">
        <v>660</v>
      </c>
      <c r="I88" s="864">
        <v>30.5</v>
      </c>
      <c r="J88" s="860">
        <v>2.622950819672131</v>
      </c>
      <c r="K88" s="865">
        <v>0.17699999999999999</v>
      </c>
      <c r="L88" s="866">
        <v>0.2</v>
      </c>
      <c r="M88" s="860">
        <v>12.994350282485879</v>
      </c>
      <c r="N88" s="867">
        <v>40613</v>
      </c>
      <c r="O88" s="839">
        <v>40617</v>
      </c>
      <c r="P88" s="840">
        <v>40633</v>
      </c>
      <c r="Q88" s="840" t="s">
        <v>10</v>
      </c>
      <c r="R88" s="831"/>
      <c r="S88" s="778">
        <v>0.8</v>
      </c>
      <c r="T88" s="842">
        <v>45.454545454545446</v>
      </c>
      <c r="U88" s="843">
        <v>29.8746481897997</v>
      </c>
      <c r="V88" s="844">
        <v>17.32954545454545</v>
      </c>
      <c r="W88" s="782">
        <v>12</v>
      </c>
      <c r="X88" s="845">
        <v>1.76</v>
      </c>
      <c r="Y88" s="846">
        <v>1.54</v>
      </c>
      <c r="Z88" s="869">
        <v>0.23</v>
      </c>
      <c r="AA88" s="847">
        <v>2.19</v>
      </c>
      <c r="AB88" s="846">
        <v>1.99</v>
      </c>
      <c r="AC88" s="869">
        <v>2.2000000000000002</v>
      </c>
      <c r="AD88" s="848">
        <v>10.552763819095492</v>
      </c>
      <c r="AE88" s="848">
        <v>9.9523591985903543</v>
      </c>
      <c r="AF88" s="849">
        <v>1940</v>
      </c>
      <c r="AG88" s="869">
        <v>25.68</v>
      </c>
      <c r="AH88" s="869">
        <v>35.71</v>
      </c>
      <c r="AI88" s="850">
        <v>18.769470404984421</v>
      </c>
      <c r="AJ88" s="851">
        <v>-14.58975077009241</v>
      </c>
      <c r="AK88" s="913">
        <v>0.97758124652693901</v>
      </c>
      <c r="AL88" s="852">
        <v>15.225827490624489</v>
      </c>
      <c r="AM88" s="861">
        <v>15.9522090871993</v>
      </c>
      <c r="AN88" s="861">
        <v>15.306500511731301</v>
      </c>
      <c r="AO88" s="848">
        <v>15.657522652066861</v>
      </c>
      <c r="AP88" s="914"/>
      <c r="AQ88" s="915">
        <v>0.70667999999999997</v>
      </c>
      <c r="AR88" s="793">
        <v>0.61329999999999996</v>
      </c>
      <c r="AS88" s="916">
        <v>0.5333</v>
      </c>
      <c r="AT88" s="916">
        <v>0.45329999999999998</v>
      </c>
      <c r="AU88" s="916">
        <v>0.4</v>
      </c>
      <c r="AV88" s="916">
        <v>0.34670000000000001</v>
      </c>
      <c r="AW88" s="916">
        <v>0.29330000000000001</v>
      </c>
      <c r="AX88" s="916">
        <v>0.23330000000000001</v>
      </c>
      <c r="AY88" s="916">
        <v>0.20669999999999999</v>
      </c>
      <c r="AZ88" s="916">
        <v>0.1817</v>
      </c>
      <c r="BA88" s="916">
        <v>0.16500000000000001</v>
      </c>
      <c r="BB88" s="917">
        <v>0.15329999999999999</v>
      </c>
      <c r="BC88" s="854">
        <v>15.225827490624489</v>
      </c>
      <c r="BD88" s="887">
        <v>15.000937558597421</v>
      </c>
      <c r="BE88" s="887">
        <v>17.648356496801227</v>
      </c>
      <c r="BF88" s="887">
        <v>13.324999999999992</v>
      </c>
      <c r="BG88" s="887">
        <v>15.373521776752241</v>
      </c>
      <c r="BH88" s="887">
        <v>18.206614387998638</v>
      </c>
      <c r="BI88" s="887">
        <v>25.71795970852979</v>
      </c>
      <c r="BJ88" s="887">
        <v>12.86889211417515</v>
      </c>
      <c r="BK88" s="887">
        <v>13.758943313153548</v>
      </c>
      <c r="BL88" s="887">
        <v>10.121212121212107</v>
      </c>
      <c r="BM88" s="856">
        <v>7.6320939334638016</v>
      </c>
      <c r="BN88" s="857">
        <v>14.989032627391671</v>
      </c>
      <c r="BO88" s="857">
        <v>4.465383024495738</v>
      </c>
    </row>
    <row r="89" spans="1:67" s="765" customFormat="1">
      <c r="A89" s="721" t="s">
        <v>399</v>
      </c>
      <c r="B89" s="831" t="s">
        <v>400</v>
      </c>
      <c r="C89" s="800" t="s">
        <v>104</v>
      </c>
      <c r="D89" s="800" t="s">
        <v>397</v>
      </c>
      <c r="E89" s="832">
        <v>13</v>
      </c>
      <c r="F89" s="768">
        <v>197</v>
      </c>
      <c r="G89" s="833" t="s">
        <v>717</v>
      </c>
      <c r="H89" s="834" t="s">
        <v>717</v>
      </c>
      <c r="I89" s="907">
        <v>15.28</v>
      </c>
      <c r="J89" s="860">
        <v>2.8795811518324612</v>
      </c>
      <c r="K89" s="793">
        <v>0.1</v>
      </c>
      <c r="L89" s="915">
        <v>0.11</v>
      </c>
      <c r="M89" s="860">
        <v>9.9999999999999876</v>
      </c>
      <c r="N89" s="838">
        <v>40679</v>
      </c>
      <c r="O89" s="839">
        <v>40681</v>
      </c>
      <c r="P89" s="840">
        <v>40697</v>
      </c>
      <c r="Q89" s="840" t="s">
        <v>431</v>
      </c>
      <c r="R89" s="831"/>
      <c r="S89" s="778">
        <v>0.44</v>
      </c>
      <c r="T89" s="842">
        <v>32.116788321167881</v>
      </c>
      <c r="U89" s="843">
        <v>-3.9789155351779848</v>
      </c>
      <c r="V89" s="1044">
        <v>11.153284671532841</v>
      </c>
      <c r="W89" s="782">
        <v>10</v>
      </c>
      <c r="X89" s="845">
        <v>1.37</v>
      </c>
      <c r="Y89" s="846" t="s">
        <v>762</v>
      </c>
      <c r="Z89" s="869">
        <v>0.81</v>
      </c>
      <c r="AA89" s="847">
        <v>1.86</v>
      </c>
      <c r="AB89" s="846">
        <v>1.4</v>
      </c>
      <c r="AC89" s="869">
        <v>1.48</v>
      </c>
      <c r="AD89" s="848" t="s">
        <v>664</v>
      </c>
      <c r="AE89" s="848" t="s">
        <v>664</v>
      </c>
      <c r="AF89" s="889">
        <v>43</v>
      </c>
      <c r="AG89" s="869">
        <v>13.31</v>
      </c>
      <c r="AH89" s="869">
        <v>17.25</v>
      </c>
      <c r="AI89" s="850">
        <v>14.800901577761071</v>
      </c>
      <c r="AJ89" s="851">
        <v>-11.42028985507247</v>
      </c>
      <c r="AK89" s="913">
        <v>1.4059582904768837</v>
      </c>
      <c r="AL89" s="852">
        <v>8.1081081081081123</v>
      </c>
      <c r="AM89" s="861">
        <v>7.7217345015941907</v>
      </c>
      <c r="AN89" s="861">
        <v>18.664882623542329</v>
      </c>
      <c r="AO89" s="848">
        <v>13.275559275098713</v>
      </c>
      <c r="AP89" s="914"/>
      <c r="AQ89" s="963">
        <v>0.4</v>
      </c>
      <c r="AR89" s="793">
        <v>0.37</v>
      </c>
      <c r="AS89" s="916">
        <v>0.35</v>
      </c>
      <c r="AT89" s="916">
        <v>0.32</v>
      </c>
      <c r="AU89" s="916">
        <v>0.21</v>
      </c>
      <c r="AV89" s="916">
        <v>0.17</v>
      </c>
      <c r="AW89" s="916">
        <v>0.15</v>
      </c>
      <c r="AX89" s="896">
        <v>0.14000000000000001</v>
      </c>
      <c r="AY89" s="916">
        <v>0.125</v>
      </c>
      <c r="AZ89" s="896">
        <v>0.12</v>
      </c>
      <c r="BA89" s="916">
        <v>0.115</v>
      </c>
      <c r="BB89" s="871">
        <v>0.1</v>
      </c>
      <c r="BC89" s="854">
        <v>8.1081081081081123</v>
      </c>
      <c r="BD89" s="855">
        <v>5.7142857142857153</v>
      </c>
      <c r="BE89" s="855">
        <v>9.3750000000000018</v>
      </c>
      <c r="BF89" s="855">
        <v>52.380952380952394</v>
      </c>
      <c r="BG89" s="855">
        <v>23.52941176470587</v>
      </c>
      <c r="BH89" s="855">
        <v>13.33333333333335</v>
      </c>
      <c r="BI89" s="855">
        <v>7.1428571428571397</v>
      </c>
      <c r="BJ89" s="855">
        <v>12.000000000000011</v>
      </c>
      <c r="BK89" s="855">
        <v>4.1666666666666741</v>
      </c>
      <c r="BL89" s="855">
        <v>4.347826086956518</v>
      </c>
      <c r="BM89" s="856">
        <v>14.999999999999993</v>
      </c>
      <c r="BN89" s="857">
        <v>14.099858290715069</v>
      </c>
      <c r="BO89" s="857">
        <v>13.248942806468479</v>
      </c>
    </row>
    <row r="90" spans="1:67" s="1015" customFormat="1">
      <c r="A90" s="982" t="s">
        <v>516</v>
      </c>
      <c r="B90" s="983" t="s">
        <v>517</v>
      </c>
      <c r="C90" s="1020" t="s">
        <v>104</v>
      </c>
      <c r="D90" s="1020" t="s">
        <v>226</v>
      </c>
      <c r="E90" s="984">
        <v>40</v>
      </c>
      <c r="F90" s="985">
        <v>40</v>
      </c>
      <c r="G90" s="1045" t="s">
        <v>717</v>
      </c>
      <c r="H90" s="1046" t="s">
        <v>717</v>
      </c>
      <c r="I90" s="998">
        <v>34.119999999999997</v>
      </c>
      <c r="J90" s="989">
        <f>(S90/I90)*100</f>
        <v>3.0480656506447832</v>
      </c>
      <c r="K90" s="1047">
        <v>0.25</v>
      </c>
      <c r="L90" s="1048">
        <v>0.26</v>
      </c>
      <c r="M90" s="1049">
        <f>((L90/K90)-1)*100</f>
        <v>4.0000000000000036</v>
      </c>
      <c r="N90" s="1050">
        <v>40682</v>
      </c>
      <c r="O90" s="994">
        <v>40686</v>
      </c>
      <c r="P90" s="1051">
        <v>40704</v>
      </c>
      <c r="Q90" s="1051" t="s">
        <v>247</v>
      </c>
      <c r="R90" s="983"/>
      <c r="S90" s="995">
        <f>L90*4</f>
        <v>1.04</v>
      </c>
      <c r="T90" s="1033">
        <f>S90/X90*100</f>
        <v>81.889763779527556</v>
      </c>
      <c r="U90" s="996">
        <f>(I90/SQRT(22.5*X90*(I90/AA90))-1)*100</f>
        <v>79.220436904875484</v>
      </c>
      <c r="V90" s="1034">
        <f>I90/X90</f>
        <v>26.866141732283463</v>
      </c>
      <c r="W90" s="997">
        <v>12</v>
      </c>
      <c r="X90" s="1036">
        <v>1.27</v>
      </c>
      <c r="Y90" s="999">
        <v>0.8</v>
      </c>
      <c r="Z90" s="1052">
        <v>1.2</v>
      </c>
      <c r="AA90" s="988">
        <v>2.69</v>
      </c>
      <c r="AB90" s="999">
        <v>1.9</v>
      </c>
      <c r="AC90" s="1052">
        <v>2.2799999999999998</v>
      </c>
      <c r="AD90" s="1000">
        <f>(AC90/AB90-1)*100</f>
        <v>19.999999999999996</v>
      </c>
      <c r="AE90" s="1000">
        <f>(I90/AB90)/Y90</f>
        <v>22.447368421052627</v>
      </c>
      <c r="AF90" s="1001">
        <v>1250</v>
      </c>
      <c r="AG90" s="1052">
        <v>22.48</v>
      </c>
      <c r="AH90" s="1052">
        <v>40.909999999999997</v>
      </c>
      <c r="AI90" s="1002">
        <f>((I90-AG90)/AG90)*100</f>
        <v>51.779359430604963</v>
      </c>
      <c r="AJ90" s="1003">
        <f>((I90-AH90)/AH90)*100</f>
        <v>-16.597408946467855</v>
      </c>
      <c r="AK90" s="1004">
        <f>AN90/AO90</f>
        <v>0.68173332986152346</v>
      </c>
      <c r="AL90" s="1005">
        <f>((AQ90/AR90)^(1/1)-1)*100</f>
        <v>3.125</v>
      </c>
      <c r="AM90" s="1038">
        <f>((AQ90/AT90)^(1/3)-1)*100</f>
        <v>5.6295191645437948</v>
      </c>
      <c r="AN90" s="1038">
        <f>((AQ90/AV90)^(1/5)-1)*100</f>
        <v>13.743443009689194</v>
      </c>
      <c r="AO90" s="1000">
        <f>((AQ90/BA90)^(1/10)-1)*100</f>
        <v>20.159558595266013</v>
      </c>
      <c r="AP90" s="1007"/>
      <c r="AQ90" s="1048">
        <v>0.99</v>
      </c>
      <c r="AR90" s="1053">
        <v>0.96</v>
      </c>
      <c r="AS90" s="1009">
        <v>0.94</v>
      </c>
      <c r="AT90" s="1009">
        <v>0.84</v>
      </c>
      <c r="AU90" s="1009">
        <v>0.68</v>
      </c>
      <c r="AV90" s="1009">
        <v>0.52</v>
      </c>
      <c r="AW90" s="1009">
        <v>0.37</v>
      </c>
      <c r="AX90" s="1009">
        <v>0.25668000000000002</v>
      </c>
      <c r="AY90" s="1009">
        <v>0.21668000000000001</v>
      </c>
      <c r="AZ90" s="1009">
        <v>0.18001000000000003</v>
      </c>
      <c r="BA90" s="1009">
        <v>0.15778</v>
      </c>
      <c r="BB90" s="1010">
        <v>0.15112</v>
      </c>
      <c r="BC90" s="1011">
        <f t="shared" ref="BC90:BM90" si="15">((AQ90/AR90)-1)*100</f>
        <v>3.125</v>
      </c>
      <c r="BD90" s="1043">
        <f t="shared" si="15"/>
        <v>2.1276595744680771</v>
      </c>
      <c r="BE90" s="1043">
        <f t="shared" si="15"/>
        <v>11.904761904761907</v>
      </c>
      <c r="BF90" s="1043">
        <f t="shared" si="15"/>
        <v>23.529411764705866</v>
      </c>
      <c r="BG90" s="1043">
        <f t="shared" si="15"/>
        <v>30.76923076923077</v>
      </c>
      <c r="BH90" s="1043">
        <f t="shared" si="15"/>
        <v>40.540540540540547</v>
      </c>
      <c r="BI90" s="1043">
        <f t="shared" si="15"/>
        <v>44.148355929562079</v>
      </c>
      <c r="BJ90" s="1043">
        <f t="shared" si="15"/>
        <v>18.460402436773116</v>
      </c>
      <c r="BK90" s="1043">
        <f t="shared" si="15"/>
        <v>20.371090494972478</v>
      </c>
      <c r="BL90" s="1043">
        <f t="shared" si="15"/>
        <v>14.089238179743969</v>
      </c>
      <c r="BM90" s="1013">
        <f t="shared" si="15"/>
        <v>4.4070937003705568</v>
      </c>
      <c r="BN90" s="1014">
        <f>AVERAGE(BC90:BM90)</f>
        <v>19.406616845011758</v>
      </c>
      <c r="BO90" s="1014">
        <f>SQRT(AVERAGE((BC90-$BN90)^2,(BD90-$BN90)^2,(BE90-$BN90)^2,(BF90-$BN90)^2,(BG90-$BN90)^2,(BH90-$BN90)^2,(BI90-$BN90)^2,(BJ90-$BN90)^2,(BK90-$BN90)^2,(BL90-$BN90)^2,(BM90-$BN90)^2))</f>
        <v>13.750767903816747</v>
      </c>
    </row>
    <row r="91" spans="1:67" s="1015" customFormat="1">
      <c r="A91" s="1018" t="s">
        <v>564</v>
      </c>
      <c r="B91" s="1019" t="s">
        <v>565</v>
      </c>
      <c r="C91" s="1020" t="s">
        <v>104</v>
      </c>
      <c r="D91" s="1021" t="s">
        <v>618</v>
      </c>
      <c r="E91" s="1022">
        <v>19</v>
      </c>
      <c r="F91" s="985">
        <v>120</v>
      </c>
      <c r="G91" s="1023" t="s">
        <v>796</v>
      </c>
      <c r="H91" s="1024" t="s">
        <v>796</v>
      </c>
      <c r="I91" s="1025">
        <v>21.6</v>
      </c>
      <c r="J91" s="989">
        <v>3.5185185185185182</v>
      </c>
      <c r="K91" s="1026">
        <v>0.17</v>
      </c>
      <c r="L91" s="1027">
        <v>0.19</v>
      </c>
      <c r="M91" s="989">
        <v>11.76470588235294</v>
      </c>
      <c r="N91" s="1028">
        <v>40206</v>
      </c>
      <c r="O91" s="1029">
        <v>40210</v>
      </c>
      <c r="P91" s="1030">
        <v>40220</v>
      </c>
      <c r="Q91" s="1031" t="s">
        <v>16</v>
      </c>
      <c r="R91" s="1019"/>
      <c r="S91" s="1032">
        <v>0.76</v>
      </c>
      <c r="T91" s="1033">
        <v>122.58064516129031</v>
      </c>
      <c r="U91" s="996">
        <v>212.32737167397642</v>
      </c>
      <c r="V91" s="1034">
        <v>34.838709677419352</v>
      </c>
      <c r="W91" s="1035">
        <v>9</v>
      </c>
      <c r="X91" s="1036">
        <v>0.62</v>
      </c>
      <c r="Y91" s="999">
        <v>1.72</v>
      </c>
      <c r="Z91" s="998">
        <v>5.87</v>
      </c>
      <c r="AA91" s="988">
        <v>6.3</v>
      </c>
      <c r="AB91" s="999">
        <v>0.71</v>
      </c>
      <c r="AC91" s="998">
        <v>0.87</v>
      </c>
      <c r="AD91" s="1000">
        <v>22.53521126760565</v>
      </c>
      <c r="AE91" s="1000">
        <v>17.687520471667206</v>
      </c>
      <c r="AF91" s="1001">
        <v>886</v>
      </c>
      <c r="AG91" s="998">
        <v>17.329999999999998</v>
      </c>
      <c r="AH91" s="998">
        <v>27.37</v>
      </c>
      <c r="AI91" s="1002">
        <v>24.639353721869615</v>
      </c>
      <c r="AJ91" s="1003">
        <v>-21.081476068688339</v>
      </c>
      <c r="AK91" s="1037">
        <v>1.3333887021315411</v>
      </c>
      <c r="AL91" s="1005">
        <v>11.76470588235294</v>
      </c>
      <c r="AM91" s="1038">
        <v>20.595641430793233</v>
      </c>
      <c r="AN91" s="1038">
        <v>28.929509900445904</v>
      </c>
      <c r="AO91" s="1000">
        <v>21.696231454638486</v>
      </c>
      <c r="AP91" s="1039"/>
      <c r="AQ91" s="1040">
        <v>0.76</v>
      </c>
      <c r="AR91" s="1041">
        <v>0.68</v>
      </c>
      <c r="AS91" s="1041">
        <v>0.56000000000000005</v>
      </c>
      <c r="AT91" s="1041">
        <v>0.43332999999999999</v>
      </c>
      <c r="AU91" s="1041">
        <v>0.30667</v>
      </c>
      <c r="AV91" s="1041">
        <v>0.21332999999999999</v>
      </c>
      <c r="AW91" s="1041">
        <v>0.17780000000000001</v>
      </c>
      <c r="AX91" s="1041">
        <v>0.16</v>
      </c>
      <c r="AY91" s="1041">
        <v>0.12444</v>
      </c>
      <c r="AZ91" s="1041">
        <v>0.11555</v>
      </c>
      <c r="BA91" s="1041">
        <v>0.10667</v>
      </c>
      <c r="BB91" s="1042">
        <v>8.8880000000000001E-2</v>
      </c>
      <c r="BC91" s="1011">
        <v>11.76470588235294</v>
      </c>
      <c r="BD91" s="1043">
        <v>21.42857142857142</v>
      </c>
      <c r="BE91" s="1043">
        <v>29.231763321256324</v>
      </c>
      <c r="BF91" s="1043">
        <v>41.301724981250203</v>
      </c>
      <c r="BG91" s="1043">
        <v>43.753808653260194</v>
      </c>
      <c r="BH91" s="1043">
        <v>19.983127109111333</v>
      </c>
      <c r="BI91" s="1043">
        <v>11.125000000000011</v>
      </c>
      <c r="BJ91" s="1043">
        <v>28.576020572163301</v>
      </c>
      <c r="BK91" s="1043">
        <v>7.6936391172652376</v>
      </c>
      <c r="BL91" s="1043">
        <v>8.3247398518796274</v>
      </c>
      <c r="BM91" s="1013">
        <v>20.01575157515752</v>
      </c>
      <c r="BN91" s="1014">
        <v>22.10898659020619</v>
      </c>
      <c r="BO91" s="1014">
        <v>11.9249154287516</v>
      </c>
    </row>
    <row r="92" spans="1:67">
      <c r="A92" s="10" t="s">
        <v>568</v>
      </c>
      <c r="B92" s="11" t="s">
        <v>821</v>
      </c>
      <c r="C92" s="28" t="s">
        <v>151</v>
      </c>
      <c r="D92" s="19" t="s">
        <v>723</v>
      </c>
      <c r="E92" s="100">
        <v>18</v>
      </c>
      <c r="F92" s="104">
        <v>136</v>
      </c>
      <c r="G92" s="37" t="s">
        <v>717</v>
      </c>
      <c r="H92" s="38" t="s">
        <v>717</v>
      </c>
      <c r="I92" s="147">
        <v>81.63</v>
      </c>
      <c r="J92" s="293">
        <v>0.53901751806933695</v>
      </c>
      <c r="K92" s="400">
        <v>9.5000000000000001E-2</v>
      </c>
      <c r="L92" s="400">
        <v>0.11</v>
      </c>
      <c r="M92" s="213">
        <v>15.789473684210527</v>
      </c>
      <c r="N92" s="16">
        <v>40548</v>
      </c>
      <c r="O92" s="17">
        <v>40550</v>
      </c>
      <c r="P92" s="18">
        <v>40571</v>
      </c>
      <c r="Q92" s="27" t="s">
        <v>453</v>
      </c>
      <c r="R92" s="11"/>
      <c r="S92" s="211">
        <v>0.44</v>
      </c>
      <c r="T92" s="222">
        <v>11.083123425692699</v>
      </c>
      <c r="U92" s="380">
        <v>58.239050102463551</v>
      </c>
      <c r="V92" s="46">
        <v>20.5617128463476</v>
      </c>
      <c r="W92" s="333">
        <v>12</v>
      </c>
      <c r="X92" s="145">
        <v>3.97</v>
      </c>
      <c r="Y92" s="146">
        <v>1.39</v>
      </c>
      <c r="Z92" s="147">
        <v>3.16</v>
      </c>
      <c r="AA92" s="148">
        <v>2.74</v>
      </c>
      <c r="AB92" s="146">
        <v>4.2300000000000004</v>
      </c>
      <c r="AC92" s="147">
        <v>4.7699999999999987</v>
      </c>
      <c r="AD92" s="334">
        <v>12.765957446808491</v>
      </c>
      <c r="AE92" s="381">
        <v>13.88336139598959</v>
      </c>
      <c r="AF92" s="396">
        <v>7830</v>
      </c>
      <c r="AG92" s="147">
        <v>56.96</v>
      </c>
      <c r="AH92" s="147">
        <v>88.76</v>
      </c>
      <c r="AI92" s="336">
        <v>43.311095505617956</v>
      </c>
      <c r="AJ92" s="337">
        <v>-8.0328977016674283</v>
      </c>
      <c r="AK92" s="357">
        <v>1.1992743522893057</v>
      </c>
      <c r="AL92" s="382">
        <v>15.15151515151514</v>
      </c>
      <c r="AM92" s="383">
        <v>13.484552524869732</v>
      </c>
      <c r="AN92" s="383">
        <v>12.593380967869242</v>
      </c>
      <c r="AO92" s="334">
        <v>10.500834061722092</v>
      </c>
      <c r="AP92" s="358"/>
      <c r="AQ92" s="402">
        <v>0.38</v>
      </c>
      <c r="AR92" s="427">
        <v>0.33</v>
      </c>
      <c r="AS92" s="428">
        <v>0.28999999999999998</v>
      </c>
      <c r="AT92" s="428">
        <v>0.26</v>
      </c>
      <c r="AU92" s="428">
        <v>0.23499999999999999</v>
      </c>
      <c r="AV92" s="428">
        <v>0.21</v>
      </c>
      <c r="AW92" s="428">
        <v>0.19600000000000001</v>
      </c>
      <c r="AX92" s="428">
        <v>0.17599999999999999</v>
      </c>
      <c r="AY92" s="428">
        <v>0.16600000000000001</v>
      </c>
      <c r="AZ92" s="428">
        <v>0.15</v>
      </c>
      <c r="BA92" s="428">
        <v>0.14000000000000001</v>
      </c>
      <c r="BB92" s="366">
        <v>0.13</v>
      </c>
      <c r="BC92" s="346">
        <v>15.15151515151514</v>
      </c>
      <c r="BD92" s="347">
        <v>13.793103448275867</v>
      </c>
      <c r="BE92" s="347">
        <v>11.538461538461519</v>
      </c>
      <c r="BF92" s="347">
        <v>10.638297872340429</v>
      </c>
      <c r="BG92" s="347">
        <v>11.90476190476191</v>
      </c>
      <c r="BH92" s="347">
        <v>7.1428571428571397</v>
      </c>
      <c r="BI92" s="347">
        <v>11.363636363636383</v>
      </c>
      <c r="BJ92" s="347">
        <v>6.0240963855421548</v>
      </c>
      <c r="BK92" s="347">
        <v>10.666666666666671</v>
      </c>
      <c r="BL92" s="347">
        <v>7.1428571428571397</v>
      </c>
      <c r="BM92" s="348">
        <v>7.6923076923077085</v>
      </c>
      <c r="BN92" s="350">
        <v>10.278051028111101</v>
      </c>
      <c r="BO92" s="350">
        <v>2.8000234500543382</v>
      </c>
    </row>
    <row r="93" spans="1:67">
      <c r="A93" s="76" t="s">
        <v>420</v>
      </c>
      <c r="B93" s="21" t="s">
        <v>421</v>
      </c>
      <c r="C93" s="28" t="s">
        <v>151</v>
      </c>
      <c r="D93" s="28" t="s">
        <v>753</v>
      </c>
      <c r="E93" s="101">
        <v>10</v>
      </c>
      <c r="F93" s="104">
        <v>243</v>
      </c>
      <c r="G93" s="39" t="s">
        <v>660</v>
      </c>
      <c r="H93" s="40" t="s">
        <v>660</v>
      </c>
      <c r="I93" s="159">
        <v>97.35</v>
      </c>
      <c r="J93" s="294">
        <v>0.73959938366718003</v>
      </c>
      <c r="K93" s="427">
        <v>0.16500000000000001</v>
      </c>
      <c r="L93" s="402">
        <v>0.18</v>
      </c>
      <c r="M93" s="214">
        <v>9.0909090909090828</v>
      </c>
      <c r="N93" s="25">
        <v>40716</v>
      </c>
      <c r="O93" s="26">
        <v>40718</v>
      </c>
      <c r="P93" s="27">
        <v>40739</v>
      </c>
      <c r="Q93" s="27" t="s">
        <v>13</v>
      </c>
      <c r="R93" s="21"/>
      <c r="S93" s="211">
        <v>0.72</v>
      </c>
      <c r="T93" s="221">
        <v>14.428857715430858</v>
      </c>
      <c r="U93" s="332">
        <v>44.255395873003472</v>
      </c>
      <c r="V93" s="47">
        <v>19.509018036072138</v>
      </c>
      <c r="W93" s="333">
        <v>12</v>
      </c>
      <c r="X93" s="137">
        <v>4.99</v>
      </c>
      <c r="Y93" s="131">
        <v>1.47</v>
      </c>
      <c r="Z93" s="124">
        <v>1.0900000000000001</v>
      </c>
      <c r="AA93" s="132">
        <v>2.4</v>
      </c>
      <c r="AB93" s="131">
        <v>5.87</v>
      </c>
      <c r="AC93" s="124">
        <v>7.07</v>
      </c>
      <c r="AD93" s="335">
        <v>20.442930153321964</v>
      </c>
      <c r="AE93" s="386">
        <v>11.281855161144527</v>
      </c>
      <c r="AF93" s="354">
        <v>2560</v>
      </c>
      <c r="AG93" s="124">
        <v>65.94</v>
      </c>
      <c r="AH93" s="124">
        <v>116.02</v>
      </c>
      <c r="AI93" s="355">
        <v>47.634212920837129</v>
      </c>
      <c r="AJ93" s="356">
        <v>-16.092053094294091</v>
      </c>
      <c r="AK93" s="357">
        <v>1.4919253981840686</v>
      </c>
      <c r="AL93" s="339">
        <v>12.5</v>
      </c>
      <c r="AM93" s="438">
        <v>16.348338572528082</v>
      </c>
      <c r="AN93" s="438">
        <v>13.806042630985372</v>
      </c>
      <c r="AO93" s="335">
        <v>9.2538424828679151</v>
      </c>
      <c r="AP93" s="358"/>
      <c r="AQ93" s="402">
        <v>0.63</v>
      </c>
      <c r="AR93" s="427">
        <v>0.56000000000000005</v>
      </c>
      <c r="AS93" s="427">
        <v>0.47</v>
      </c>
      <c r="AT93" s="427">
        <v>0.4</v>
      </c>
      <c r="AU93" s="427">
        <v>0.36</v>
      </c>
      <c r="AV93" s="427">
        <v>0.33</v>
      </c>
      <c r="AW93" s="442">
        <v>0.32</v>
      </c>
      <c r="AX93" s="427">
        <v>0.31</v>
      </c>
      <c r="AY93" s="427">
        <v>0.28000000000000003</v>
      </c>
      <c r="AZ93" s="442">
        <v>0.26</v>
      </c>
      <c r="BA93" s="442">
        <v>0.26</v>
      </c>
      <c r="BB93" s="366">
        <v>0.26</v>
      </c>
      <c r="BC93" s="363">
        <v>12.5</v>
      </c>
      <c r="BD93" s="445">
        <v>19.148936170212782</v>
      </c>
      <c r="BE93" s="445">
        <v>17.499999999999979</v>
      </c>
      <c r="BF93" s="445">
        <v>11.111111111111116</v>
      </c>
      <c r="BG93" s="445">
        <v>9.0909090909090828</v>
      </c>
      <c r="BH93" s="445">
        <v>3.125</v>
      </c>
      <c r="BI93" s="445">
        <v>3.2258064516128999</v>
      </c>
      <c r="BJ93" s="445">
        <v>10.714285714285699</v>
      </c>
      <c r="BK93" s="445">
        <v>7.6923076923077085</v>
      </c>
      <c r="BL93" s="445">
        <v>0</v>
      </c>
      <c r="BM93" s="365">
        <v>0</v>
      </c>
      <c r="BN93" s="349">
        <v>8.5553051118581145</v>
      </c>
      <c r="BO93" s="349">
        <v>6.2106685470203145</v>
      </c>
    </row>
    <row r="94" spans="1:67">
      <c r="A94" s="20" t="s">
        <v>290</v>
      </c>
      <c r="B94" s="21" t="s">
        <v>291</v>
      </c>
      <c r="C94" s="28" t="s">
        <v>151</v>
      </c>
      <c r="D94" s="28" t="s">
        <v>778</v>
      </c>
      <c r="E94" s="101">
        <v>47</v>
      </c>
      <c r="F94" s="104">
        <v>17</v>
      </c>
      <c r="G94" s="39" t="s">
        <v>660</v>
      </c>
      <c r="H94" s="40" t="s">
        <v>660</v>
      </c>
      <c r="I94" s="124">
        <v>51.03</v>
      </c>
      <c r="J94" s="294">
        <f>(S94/I94)*100</f>
        <v>0.82304526748971185</v>
      </c>
      <c r="K94" s="427">
        <v>9.5000000000000001E-2</v>
      </c>
      <c r="L94" s="402">
        <v>0.105</v>
      </c>
      <c r="M94" s="24">
        <f>((L94/K94)-1)*100</f>
        <v>10.526315789473673</v>
      </c>
      <c r="N94" s="326">
        <v>40417</v>
      </c>
      <c r="O94" s="320">
        <v>40421</v>
      </c>
      <c r="P94" s="321">
        <v>40435</v>
      </c>
      <c r="Q94" s="27" t="s">
        <v>229</v>
      </c>
      <c r="R94" s="178"/>
      <c r="S94" s="211">
        <f>L94*4</f>
        <v>0.42</v>
      </c>
      <c r="T94" s="221">
        <f>S94/X94*100</f>
        <v>13.084112149532709</v>
      </c>
      <c r="U94" s="332">
        <f>(I94/SQRT(22.5*X94*(I94/AA94))-1)*100</f>
        <v>99.445024397725575</v>
      </c>
      <c r="V94" s="47">
        <f>I94/X94</f>
        <v>15.897196261682243</v>
      </c>
      <c r="W94" s="333">
        <v>10</v>
      </c>
      <c r="X94" s="137">
        <v>3.21</v>
      </c>
      <c r="Y94" s="131">
        <v>1.2</v>
      </c>
      <c r="Z94" s="353">
        <v>3.02</v>
      </c>
      <c r="AA94" s="132">
        <v>5.63</v>
      </c>
      <c r="AB94" s="131">
        <v>3.4</v>
      </c>
      <c r="AC94" s="353">
        <v>3.76</v>
      </c>
      <c r="AD94" s="335">
        <f>(AC94/AB94-1)*100</f>
        <v>10.588235294117654</v>
      </c>
      <c r="AE94" s="386">
        <f>(I94/AB94)/Y94</f>
        <v>12.507352941176471</v>
      </c>
      <c r="AF94" s="354">
        <v>3480</v>
      </c>
      <c r="AG94" s="353">
        <v>30.68</v>
      </c>
      <c r="AH94" s="353">
        <v>59.42</v>
      </c>
      <c r="AI94" s="355">
        <f>((I94-AG94)/AG94)*100</f>
        <v>66.329856584093889</v>
      </c>
      <c r="AJ94" s="356">
        <f>((I94-AH94)/AH94)*100</f>
        <v>-14.119824974755977</v>
      </c>
      <c r="AK94" s="357">
        <f>AN94/AO94</f>
        <v>0.93621389396207877</v>
      </c>
      <c r="AL94" s="339">
        <f>((AQ94/AR94)^(1/1)-1)*100</f>
        <v>5.7627118644067776</v>
      </c>
      <c r="AM94" s="437">
        <f>((AQ94/AT94)^(1/3)-1)*100</f>
        <v>3.6729653706913057</v>
      </c>
      <c r="AN94" s="437">
        <f>((AQ94/AV94)^(1/5)-1)*100</f>
        <v>3.8740291254288683</v>
      </c>
      <c r="AO94" s="335">
        <f>((AQ94/BA94)^(1/10)-1)*100</f>
        <v>4.1379743992410623</v>
      </c>
      <c r="AP94" s="358"/>
      <c r="AQ94" s="402">
        <v>0.39</v>
      </c>
      <c r="AR94" s="427">
        <v>0.36875000000000002</v>
      </c>
      <c r="AS94" s="427">
        <v>0.36499999999999999</v>
      </c>
      <c r="AT94" s="427">
        <v>0.35</v>
      </c>
      <c r="AU94" s="427">
        <v>0.33500000000000002</v>
      </c>
      <c r="AV94" s="427">
        <v>0.32250000000000001</v>
      </c>
      <c r="AW94" s="427">
        <v>0.3125</v>
      </c>
      <c r="AX94" s="427">
        <v>0.30249999999999999</v>
      </c>
      <c r="AY94" s="427">
        <v>0.28499999999999998</v>
      </c>
      <c r="AZ94" s="427">
        <v>0.28000000000000003</v>
      </c>
      <c r="BA94" s="427">
        <v>0.26</v>
      </c>
      <c r="BB94" s="366">
        <v>0.24</v>
      </c>
      <c r="BC94" s="363">
        <f t="shared" ref="BC94:BM95" si="16">((AQ94/AR94)-1)*100</f>
        <v>5.7627118644067776</v>
      </c>
      <c r="BD94" s="445">
        <f t="shared" si="16"/>
        <v>1.0273972602739878</v>
      </c>
      <c r="BE94" s="445">
        <f t="shared" si="16"/>
        <v>4.2857142857142927</v>
      </c>
      <c r="BF94" s="445">
        <f t="shared" si="16"/>
        <v>4.4776119402984982</v>
      </c>
      <c r="BG94" s="445">
        <f t="shared" si="16"/>
        <v>3.8759689922480689</v>
      </c>
      <c r="BH94" s="445">
        <f t="shared" si="16"/>
        <v>3.2000000000000028</v>
      </c>
      <c r="BI94" s="445">
        <f t="shared" si="16"/>
        <v>3.3057851239669533</v>
      </c>
      <c r="BJ94" s="445">
        <f t="shared" si="16"/>
        <v>6.1403508771929793</v>
      </c>
      <c r="BK94" s="445">
        <f t="shared" si="16"/>
        <v>1.7857142857142572</v>
      </c>
      <c r="BL94" s="445">
        <f t="shared" si="16"/>
        <v>7.6923076923077094</v>
      </c>
      <c r="BM94" s="365">
        <f t="shared" si="16"/>
        <v>8.3333333333333481</v>
      </c>
      <c r="BN94" s="349">
        <f>AVERAGE(BC94:BM94)</f>
        <v>4.5351723323142608</v>
      </c>
      <c r="BO94" s="349">
        <f>SQRT(AVERAGE((BC94-$BN94)^2,(BD94-$BN94)^2,(BE94-$BN94)^2,(BF94-$BN94)^2,(BG94-$BN94)^2,(BH94-$BN94)^2,(BI94-$BN94)^2,(BJ94-$BN94)^2,(BK94-$BN94)^2,(BL94-$BN94)^2,(BM94-$BN94)^2))</f>
        <v>2.1770529969148491</v>
      </c>
    </row>
    <row r="95" spans="1:67">
      <c r="A95" s="20" t="s">
        <v>805</v>
      </c>
      <c r="B95" s="21" t="s">
        <v>806</v>
      </c>
      <c r="C95" s="28" t="s">
        <v>151</v>
      </c>
      <c r="D95" s="28" t="s">
        <v>386</v>
      </c>
      <c r="E95" s="101">
        <v>46</v>
      </c>
      <c r="F95" s="104">
        <v>19</v>
      </c>
      <c r="G95" s="39" t="s">
        <v>660</v>
      </c>
      <c r="H95" s="40" t="s">
        <v>660</v>
      </c>
      <c r="I95" s="124">
        <v>44.06</v>
      </c>
      <c r="J95" s="294">
        <f>(S95/I95)*100</f>
        <v>0.95324557421697675</v>
      </c>
      <c r="K95" s="427">
        <v>9.7500000000000003E-2</v>
      </c>
      <c r="L95" s="402">
        <v>0.105</v>
      </c>
      <c r="M95" s="24">
        <f>((L95/K95)-1)*100</f>
        <v>7.6923076923076872</v>
      </c>
      <c r="N95" s="25">
        <v>40457</v>
      </c>
      <c r="O95" s="26">
        <v>40459</v>
      </c>
      <c r="P95" s="27">
        <v>40473</v>
      </c>
      <c r="Q95" s="27" t="s">
        <v>5</v>
      </c>
      <c r="R95" s="21"/>
      <c r="S95" s="211">
        <f>L95*4</f>
        <v>0.42</v>
      </c>
      <c r="T95" s="221">
        <f>S95/X95*100</f>
        <v>19.17808219178082</v>
      </c>
      <c r="U95" s="332">
        <f>(I95/SQRT(22.5*X95*(I95/AA95))-1)*100</f>
        <v>55.952873757041274</v>
      </c>
      <c r="V95" s="47">
        <f>I95/X95</f>
        <v>20.118721461187217</v>
      </c>
      <c r="W95" s="333">
        <v>11</v>
      </c>
      <c r="X95" s="137">
        <v>2.19</v>
      </c>
      <c r="Y95" s="131">
        <v>1.52</v>
      </c>
      <c r="Z95" s="124">
        <v>2.06</v>
      </c>
      <c r="AA95" s="132">
        <v>2.72</v>
      </c>
      <c r="AB95" s="131">
        <v>2.41</v>
      </c>
      <c r="AC95" s="124">
        <v>2.7</v>
      </c>
      <c r="AD95" s="335">
        <f>(AC95/AB95-1)*100</f>
        <v>12.03319502074689</v>
      </c>
      <c r="AE95" s="386">
        <f>(I95/AB95)/Y95</f>
        <v>12.027735313387202</v>
      </c>
      <c r="AF95" s="354">
        <v>2220</v>
      </c>
      <c r="AG95" s="124">
        <v>33.22</v>
      </c>
      <c r="AH95" s="124">
        <v>48.77</v>
      </c>
      <c r="AI95" s="355">
        <f>((I95-AG95)/AG95)*100</f>
        <v>32.630945213726683</v>
      </c>
      <c r="AJ95" s="356">
        <f>((I95-AH95)/AH95)*100</f>
        <v>-9.657576378921469</v>
      </c>
      <c r="AK95" s="357">
        <f>AN95/AO95</f>
        <v>1.6107635735629382</v>
      </c>
      <c r="AL95" s="339">
        <f>((AQ95/AR95)^(1/1)-1)*100</f>
        <v>8.163265306122458</v>
      </c>
      <c r="AM95" s="437">
        <f>((AQ95/AT95)^(1/3)-1)*100</f>
        <v>10.141263517539588</v>
      </c>
      <c r="AN95" s="437">
        <f>((AQ95/AV95)^(1/5)-1)*100</f>
        <v>8.9660868379424663</v>
      </c>
      <c r="AO95" s="335">
        <f>((AQ95/BA95)^(1/10)-1)*100</f>
        <v>5.5663580832721937</v>
      </c>
      <c r="AP95" s="358"/>
      <c r="AQ95" s="402">
        <v>0.39750000000000002</v>
      </c>
      <c r="AR95" s="427">
        <v>0.36749999999999999</v>
      </c>
      <c r="AS95" s="427">
        <v>0.33</v>
      </c>
      <c r="AT95" s="427">
        <v>0.29749999999999999</v>
      </c>
      <c r="AU95" s="427">
        <v>0.27500000000000002</v>
      </c>
      <c r="AV95" s="427">
        <v>0.25874999999999998</v>
      </c>
      <c r="AW95" s="427">
        <v>0.25124999999999997</v>
      </c>
      <c r="AX95" s="427">
        <v>0.24625</v>
      </c>
      <c r="AY95" s="427">
        <v>0.24124999999999999</v>
      </c>
      <c r="AZ95" s="427">
        <v>0.23624999999999999</v>
      </c>
      <c r="BA95" s="427">
        <v>0.23125000000000001</v>
      </c>
      <c r="BB95" s="366">
        <v>0.22700000000000001</v>
      </c>
      <c r="BC95" s="363">
        <f t="shared" si="16"/>
        <v>8.163265306122458</v>
      </c>
      <c r="BD95" s="364">
        <f t="shared" si="16"/>
        <v>11.363636363636353</v>
      </c>
      <c r="BE95" s="364">
        <f t="shared" si="16"/>
        <v>10.924369747899165</v>
      </c>
      <c r="BF95" s="364">
        <f t="shared" si="16"/>
        <v>8.1818181818181799</v>
      </c>
      <c r="BG95" s="364">
        <f t="shared" si="16"/>
        <v>6.2801932367150037</v>
      </c>
      <c r="BH95" s="364">
        <f t="shared" si="16"/>
        <v>2.9850746268656803</v>
      </c>
      <c r="BI95" s="364">
        <f t="shared" si="16"/>
        <v>2.0304568527918621</v>
      </c>
      <c r="BJ95" s="364">
        <f t="shared" si="16"/>
        <v>2.0725388601036343</v>
      </c>
      <c r="BK95" s="364">
        <f t="shared" si="16"/>
        <v>2.1164021164021163</v>
      </c>
      <c r="BL95" s="364">
        <f t="shared" si="16"/>
        <v>2.1621621621621623</v>
      </c>
      <c r="BM95" s="365">
        <f t="shared" si="16"/>
        <v>1.8722466960352513</v>
      </c>
      <c r="BN95" s="349">
        <f>AVERAGE(BC95:BM95)</f>
        <v>5.2865603773228971</v>
      </c>
      <c r="BO95" s="349">
        <f>SQRT(AVERAGE((BC95-$BN95)^2,(BD95-$BN95)^2,(BE95-$BN95)^2,(BF95-$BN95)^2,(BG95-$BN95)^2,(BH95-$BN95)^2,(BI95-$BN95)^2,(BJ95-$BN95)^2,(BK95-$BN95)^2,(BL95-$BN95)^2,(BM95-$BN95)^2))</f>
        <v>3.6188809038543792</v>
      </c>
    </row>
    <row r="96" spans="1:67">
      <c r="A96" s="29" t="s">
        <v>372</v>
      </c>
      <c r="B96" s="31" t="s">
        <v>373</v>
      </c>
      <c r="C96" s="36" t="s">
        <v>151</v>
      </c>
      <c r="D96" s="36" t="s">
        <v>702</v>
      </c>
      <c r="E96" s="102">
        <v>17</v>
      </c>
      <c r="F96" s="104">
        <v>158</v>
      </c>
      <c r="G96" s="41" t="s">
        <v>717</v>
      </c>
      <c r="H96" s="43" t="s">
        <v>717</v>
      </c>
      <c r="I96" s="125">
        <v>47.72</v>
      </c>
      <c r="J96" s="295">
        <v>1.04777870913663</v>
      </c>
      <c r="K96" s="421">
        <v>0.2</v>
      </c>
      <c r="L96" s="406">
        <v>0.25</v>
      </c>
      <c r="M96" s="215">
        <v>25</v>
      </c>
      <c r="N96" s="44">
        <v>40690</v>
      </c>
      <c r="O96" s="45">
        <v>40695</v>
      </c>
      <c r="P96" s="35">
        <v>40709</v>
      </c>
      <c r="Q96" s="35" t="s">
        <v>700</v>
      </c>
      <c r="R96" s="162" t="s">
        <v>706</v>
      </c>
      <c r="S96" s="171">
        <v>0.5</v>
      </c>
      <c r="T96" s="287">
        <v>28.901734104046238</v>
      </c>
      <c r="U96" s="388">
        <v>160.37451412219156</v>
      </c>
      <c r="V96" s="48">
        <v>27.583815028901729</v>
      </c>
      <c r="W96" s="369">
        <v>12</v>
      </c>
      <c r="X96" s="138">
        <v>1.73</v>
      </c>
      <c r="Y96" s="133">
        <v>1.68</v>
      </c>
      <c r="Z96" s="125">
        <v>1.64</v>
      </c>
      <c r="AA96" s="134">
        <v>5.53</v>
      </c>
      <c r="AB96" s="131">
        <v>1.91</v>
      </c>
      <c r="AC96" s="124">
        <v>2.19</v>
      </c>
      <c r="AD96" s="335">
        <v>14.659685863874342</v>
      </c>
      <c r="AE96" s="389">
        <v>14.871603091498381</v>
      </c>
      <c r="AF96" s="371">
        <v>10130</v>
      </c>
      <c r="AG96" s="125">
        <v>39.21</v>
      </c>
      <c r="AH96" s="125">
        <v>57.15</v>
      </c>
      <c r="AI96" s="372">
        <v>21.703647028819169</v>
      </c>
      <c r="AJ96" s="373">
        <v>-16.500437445319324</v>
      </c>
      <c r="AK96" s="357">
        <v>0.78567939360330896</v>
      </c>
      <c r="AL96" s="390">
        <v>5.2631578947368363</v>
      </c>
      <c r="AM96" s="391">
        <v>12.624788044360599</v>
      </c>
      <c r="AN96" s="391">
        <v>21.672868378641152</v>
      </c>
      <c r="AO96" s="370">
        <v>27.584875656779431</v>
      </c>
      <c r="AP96" s="358"/>
      <c r="AQ96" s="402">
        <v>0.4</v>
      </c>
      <c r="AR96" s="427">
        <v>0.38</v>
      </c>
      <c r="AS96" s="428">
        <v>0.32</v>
      </c>
      <c r="AT96" s="428">
        <v>0.28000000000000003</v>
      </c>
      <c r="AU96" s="428">
        <v>0.22</v>
      </c>
      <c r="AV96" s="428">
        <v>0.15</v>
      </c>
      <c r="AW96" s="428">
        <v>0.11</v>
      </c>
      <c r="AX96" s="428">
        <v>0.08</v>
      </c>
      <c r="AY96" s="428">
        <v>0.06</v>
      </c>
      <c r="AZ96" s="428">
        <v>0.05</v>
      </c>
      <c r="BA96" s="428">
        <v>3.5000000000000003E-2</v>
      </c>
      <c r="BB96" s="366">
        <v>1.2500000000000001E-2</v>
      </c>
      <c r="BC96" s="392">
        <v>5.2631578947368363</v>
      </c>
      <c r="BD96" s="393">
        <v>18.75</v>
      </c>
      <c r="BE96" s="393">
        <v>14.285714285714281</v>
      </c>
      <c r="BF96" s="393">
        <v>27.272727272727277</v>
      </c>
      <c r="BG96" s="393">
        <v>46.666666666666664</v>
      </c>
      <c r="BH96" s="393">
        <v>36.363636363636338</v>
      </c>
      <c r="BI96" s="393">
        <v>37.5</v>
      </c>
      <c r="BJ96" s="393">
        <v>33.33333333333335</v>
      </c>
      <c r="BK96" s="393">
        <v>2</v>
      </c>
      <c r="BL96" s="393">
        <v>42.857142857142847</v>
      </c>
      <c r="BM96" s="394">
        <v>180</v>
      </c>
      <c r="BN96" s="395">
        <v>42.026579879450694</v>
      </c>
      <c r="BO96" s="395">
        <v>45.279703127963352</v>
      </c>
    </row>
    <row r="97" spans="1:67">
      <c r="A97" s="10" t="s">
        <v>464</v>
      </c>
      <c r="B97" s="11" t="s">
        <v>466</v>
      </c>
      <c r="C97" s="19" t="s">
        <v>151</v>
      </c>
      <c r="D97" s="19" t="s">
        <v>723</v>
      </c>
      <c r="E97" s="100">
        <v>25</v>
      </c>
      <c r="F97" s="104">
        <v>99</v>
      </c>
      <c r="G97" s="37" t="s">
        <v>660</v>
      </c>
      <c r="H97" s="38" t="s">
        <v>660</v>
      </c>
      <c r="I97" s="147">
        <v>55.38</v>
      </c>
      <c r="J97" s="294">
        <f>(S97/I97)*100</f>
        <v>1.0834236186348862</v>
      </c>
      <c r="K97" s="755">
        <v>0.13</v>
      </c>
      <c r="L97" s="95">
        <v>0.15</v>
      </c>
      <c r="M97" s="756">
        <f>((L97/K97)-1)*100</f>
        <v>15.384615384615374</v>
      </c>
      <c r="N97" s="16">
        <v>40702</v>
      </c>
      <c r="O97" s="17">
        <v>40704</v>
      </c>
      <c r="P97" s="18">
        <v>40718</v>
      </c>
      <c r="Q97" s="752" t="s">
        <v>109</v>
      </c>
      <c r="R97" s="11"/>
      <c r="S97" s="211">
        <f>L97*4</f>
        <v>0.6</v>
      </c>
      <c r="T97" s="221">
        <f>S97/X97*100</f>
        <v>22.388059701492537</v>
      </c>
      <c r="U97" s="332">
        <f>(I97/SQRT(22.5*X97*(I97/AA97))-1)*100</f>
        <v>102.16120851650973</v>
      </c>
      <c r="V97" s="47">
        <f>I97/X97</f>
        <v>20.664179104477611</v>
      </c>
      <c r="W97" s="333">
        <v>7</v>
      </c>
      <c r="X97" s="137">
        <v>2.68</v>
      </c>
      <c r="Y97" s="131">
        <v>1.6</v>
      </c>
      <c r="Z97" s="124">
        <v>1.95</v>
      </c>
      <c r="AA97" s="132">
        <v>4.45</v>
      </c>
      <c r="AB97" s="146">
        <v>2.82</v>
      </c>
      <c r="AC97" s="147">
        <v>3.22</v>
      </c>
      <c r="AD97" s="334">
        <f>(AC97/AB97-1)*100</f>
        <v>14.184397163120588</v>
      </c>
      <c r="AE97" s="335">
        <f>(I97/AB97)/Y97</f>
        <v>12.273936170212766</v>
      </c>
      <c r="AF97" s="354">
        <v>4230</v>
      </c>
      <c r="AG97" s="124">
        <v>40.86</v>
      </c>
      <c r="AH97" s="124">
        <v>63.04</v>
      </c>
      <c r="AI97" s="355">
        <f>((I97-AG97)/AG97)*100</f>
        <v>35.535976505139509</v>
      </c>
      <c r="AJ97" s="356">
        <f>((I97-AH97)/AH97)*100</f>
        <v>-12.15101522842639</v>
      </c>
      <c r="AK97" s="338">
        <f>AN97/AO97</f>
        <v>0.91021328123992973</v>
      </c>
      <c r="AL97" s="339">
        <f>((AQ97/AR97)^(1/1)-1)*100</f>
        <v>7.6086956521739024</v>
      </c>
      <c r="AM97" s="438">
        <f>((AQ97/AT97)^(1/3)-1)*100</f>
        <v>9.2128819145921526</v>
      </c>
      <c r="AN97" s="438">
        <f>((AQ97/AV97)^(1/5)-1)*100</f>
        <v>12.070015891980201</v>
      </c>
      <c r="AO97" s="335">
        <f>((AQ97/BA97)^(1/10)-1)*100</f>
        <v>13.260645763746638</v>
      </c>
      <c r="AP97" s="341"/>
      <c r="AQ97" s="409">
        <v>0.495</v>
      </c>
      <c r="AR97" s="344">
        <v>0.46</v>
      </c>
      <c r="AS97" s="343">
        <v>0.44500000000000001</v>
      </c>
      <c r="AT97" s="343">
        <v>0.38</v>
      </c>
      <c r="AU97" s="343">
        <v>0.34</v>
      </c>
      <c r="AV97" s="343">
        <v>0.28000000000000003</v>
      </c>
      <c r="AW97" s="343">
        <v>0.22500000000000001</v>
      </c>
      <c r="AX97" s="343">
        <v>0.185</v>
      </c>
      <c r="AY97" s="343">
        <v>0.16500000000000001</v>
      </c>
      <c r="AZ97" s="344">
        <v>0.15</v>
      </c>
      <c r="BA97" s="343">
        <v>0.14249999999999999</v>
      </c>
      <c r="BB97" s="397">
        <v>0.125</v>
      </c>
      <c r="BC97" s="363">
        <f t="shared" ref="BC97:BM98" si="17">((AQ97/AR97)-1)*100</f>
        <v>7.6086956521739024</v>
      </c>
      <c r="BD97" s="445">
        <f t="shared" si="17"/>
        <v>3.3707865168539408</v>
      </c>
      <c r="BE97" s="445">
        <f t="shared" si="17"/>
        <v>17.105263157894733</v>
      </c>
      <c r="BF97" s="445">
        <f t="shared" si="17"/>
        <v>11.764705882352944</v>
      </c>
      <c r="BG97" s="445">
        <f t="shared" si="17"/>
        <v>21.42857142857142</v>
      </c>
      <c r="BH97" s="445">
        <f t="shared" si="17"/>
        <v>24.444444444444446</v>
      </c>
      <c r="BI97" s="445">
        <f t="shared" si="17"/>
        <v>21.621621621621621</v>
      </c>
      <c r="BJ97" s="445">
        <f t="shared" si="17"/>
        <v>12.12121212121211</v>
      </c>
      <c r="BK97" s="445">
        <f t="shared" si="17"/>
        <v>10.000000000000009</v>
      </c>
      <c r="BL97" s="445">
        <f t="shared" si="17"/>
        <v>5.2631578947368363</v>
      </c>
      <c r="BM97" s="365">
        <f t="shared" si="17"/>
        <v>13.999999999999989</v>
      </c>
      <c r="BN97" s="349">
        <f>AVERAGE(BC97:BM97)</f>
        <v>13.520768974532906</v>
      </c>
      <c r="BO97" s="349">
        <f>SQRT(AVERAGE((BC97-$BN97)^2,(BD97-$BN97)^2,(BE97-$BN97)^2,(BF97-$BN97)^2,(BG97-$BN97)^2,(BH97-$BN97)^2,(BI97-$BN97)^2,(BJ97-$BN97)^2,(BK97-$BN97)^2,(BL97-$BN97)^2,(BM97-$BN97)^2))</f>
        <v>6.6343686875580072</v>
      </c>
    </row>
    <row r="98" spans="1:67">
      <c r="A98" s="20" t="s">
        <v>667</v>
      </c>
      <c r="B98" s="21" t="s">
        <v>668</v>
      </c>
      <c r="C98" s="28" t="s">
        <v>151</v>
      </c>
      <c r="D98" s="28" t="s">
        <v>778</v>
      </c>
      <c r="E98" s="101">
        <v>39</v>
      </c>
      <c r="F98" s="104">
        <v>48</v>
      </c>
      <c r="G98" s="39" t="s">
        <v>660</v>
      </c>
      <c r="H98" s="40" t="s">
        <v>660</v>
      </c>
      <c r="I98" s="124">
        <v>32.58</v>
      </c>
      <c r="J98" s="294">
        <f>(S98/I98)*100</f>
        <v>1.1049723756906076</v>
      </c>
      <c r="K98" s="427">
        <v>8.4000000000000005E-2</v>
      </c>
      <c r="L98" s="402">
        <v>0.09</v>
      </c>
      <c r="M98" s="24">
        <f>((L98/K98)-1)*100</f>
        <v>7.1428571428571397</v>
      </c>
      <c r="N98" s="25">
        <v>40674</v>
      </c>
      <c r="O98" s="26">
        <v>40676</v>
      </c>
      <c r="P98" s="27">
        <v>40704</v>
      </c>
      <c r="Q98" s="27" t="s">
        <v>247</v>
      </c>
      <c r="R98" s="178"/>
      <c r="S98" s="211">
        <f>L98*4</f>
        <v>0.36</v>
      </c>
      <c r="T98" s="221">
        <f>S98/X98*100</f>
        <v>26.277372262773717</v>
      </c>
      <c r="U98" s="332">
        <f>(I98/SQRT(22.5*X98*(I98/AA98))-1)*100</f>
        <v>89.288332954518694</v>
      </c>
      <c r="V98" s="47">
        <f>I98/X98</f>
        <v>23.781021897810216</v>
      </c>
      <c r="W98" s="333">
        <v>12</v>
      </c>
      <c r="X98" s="137">
        <v>1.37</v>
      </c>
      <c r="Y98" s="131">
        <v>1.1299999999999999</v>
      </c>
      <c r="Z98" s="353">
        <v>2.2200000000000002</v>
      </c>
      <c r="AA98" s="132">
        <v>3.39</v>
      </c>
      <c r="AB98" s="131">
        <v>1.52</v>
      </c>
      <c r="AC98" s="353">
        <v>1.75</v>
      </c>
      <c r="AD98" s="335">
        <f>(AC98/AB98-1)*100</f>
        <v>15.131578947368428</v>
      </c>
      <c r="AE98" s="335">
        <f>(I98/AB98)/Y98</f>
        <v>18.968327899394502</v>
      </c>
      <c r="AF98" s="205">
        <v>684</v>
      </c>
      <c r="AG98" s="353">
        <v>19.8</v>
      </c>
      <c r="AH98" s="353">
        <v>36.74</v>
      </c>
      <c r="AI98" s="355">
        <f>((I98-AG98)/AG98)*100</f>
        <v>64.545454545454533</v>
      </c>
      <c r="AJ98" s="356">
        <f>((I98-AH98)/AH98)*100</f>
        <v>-11.322808927599356</v>
      </c>
      <c r="AK98" s="357">
        <f>AN98/AO98</f>
        <v>1.5376549372844515</v>
      </c>
      <c r="AL98" s="339">
        <f>((AQ98/AR98)^(1/1)-1)*100</f>
        <v>3.7037037037036979</v>
      </c>
      <c r="AM98" s="438">
        <f>((AQ98/AT98)^(1/3)-1)*100</f>
        <v>10.605279936582868</v>
      </c>
      <c r="AN98" s="438">
        <f>((AQ98/AV98)^(1/5)-1)*100</f>
        <v>7.9339970941638693</v>
      </c>
      <c r="AO98" s="335">
        <f>((AQ98/BA98)^(1/10)-1)*100</f>
        <v>5.1598033484518746</v>
      </c>
      <c r="AP98" s="358"/>
      <c r="AQ98" s="441">
        <v>0.33600000000000002</v>
      </c>
      <c r="AR98" s="427">
        <v>0.32400000000000007</v>
      </c>
      <c r="AS98" s="427">
        <v>0.32</v>
      </c>
      <c r="AT98" s="427">
        <v>0.24832000000000001</v>
      </c>
      <c r="AU98" s="427">
        <v>0.23347200000000001</v>
      </c>
      <c r="AV98" s="442">
        <v>0.229376</v>
      </c>
      <c r="AW98" s="427">
        <v>0.2260992</v>
      </c>
      <c r="AX98" s="442">
        <v>0.2228224</v>
      </c>
      <c r="AY98" s="427">
        <v>0.21299199999999999</v>
      </c>
      <c r="AZ98" s="442">
        <v>0.20971519999999999</v>
      </c>
      <c r="BA98" s="427">
        <v>0.20316160000000003</v>
      </c>
      <c r="BB98" s="362">
        <v>0.196608</v>
      </c>
      <c r="BC98" s="363">
        <f t="shared" si="17"/>
        <v>3.7037037037036979</v>
      </c>
      <c r="BD98" s="445">
        <f t="shared" si="17"/>
        <v>1.2500000000000178</v>
      </c>
      <c r="BE98" s="445">
        <f t="shared" si="17"/>
        <v>28.865979381443285</v>
      </c>
      <c r="BF98" s="445">
        <f t="shared" si="17"/>
        <v>6.3596491228070207</v>
      </c>
      <c r="BG98" s="445">
        <f t="shared" si="17"/>
        <v>1.7857142857143016</v>
      </c>
      <c r="BH98" s="445">
        <f t="shared" si="17"/>
        <v>1.449275362318847</v>
      </c>
      <c r="BI98" s="445">
        <f t="shared" si="17"/>
        <v>1.4705882352941124</v>
      </c>
      <c r="BJ98" s="445">
        <f t="shared" si="17"/>
        <v>4.6153846153846212</v>
      </c>
      <c r="BK98" s="445">
        <f t="shared" si="17"/>
        <v>1.5625</v>
      </c>
      <c r="BL98" s="445">
        <f t="shared" si="17"/>
        <v>3.2258064516128782</v>
      </c>
      <c r="BM98" s="365">
        <f t="shared" si="17"/>
        <v>3.3333333333333437</v>
      </c>
      <c r="BN98" s="349">
        <f>AVERAGE(BC98:BM98)</f>
        <v>5.2383576810556471</v>
      </c>
      <c r="BO98" s="349">
        <f>SQRT(AVERAGE((BC98-$BN98)^2,(BD98-$BN98)^2,(BE98-$BN98)^2,(BF98-$BN98)^2,(BG98-$BN98)^2,(BH98-$BN98)^2,(BI98-$BN98)^2,(BJ98-$BN98)^2,(BK98-$BN98)^2,(BL98-$BN98)^2,(BM98-$BN98)^2))</f>
        <v>7.6267319625515366</v>
      </c>
    </row>
    <row r="99" spans="1:67">
      <c r="A99" s="20" t="s">
        <v>591</v>
      </c>
      <c r="B99" s="21" t="s">
        <v>592</v>
      </c>
      <c r="C99" s="28" t="s">
        <v>151</v>
      </c>
      <c r="D99" s="28" t="s">
        <v>723</v>
      </c>
      <c r="E99" s="101">
        <v>19</v>
      </c>
      <c r="F99" s="104">
        <v>128</v>
      </c>
      <c r="G99" s="39" t="s">
        <v>717</v>
      </c>
      <c r="H99" s="40" t="s">
        <v>717</v>
      </c>
      <c r="I99" s="353">
        <v>43.65</v>
      </c>
      <c r="J99" s="294">
        <v>1.2371134020618559</v>
      </c>
      <c r="K99" s="414">
        <v>0.13</v>
      </c>
      <c r="L99" s="385">
        <v>0.13500000000000001</v>
      </c>
      <c r="M99" s="214">
        <v>3.8461538461538547</v>
      </c>
      <c r="N99" s="352">
        <v>40673</v>
      </c>
      <c r="O99" s="26">
        <v>40675</v>
      </c>
      <c r="P99" s="27">
        <v>40689</v>
      </c>
      <c r="Q99" s="27" t="s">
        <v>575</v>
      </c>
      <c r="R99" s="21"/>
      <c r="S99" s="211">
        <v>0.54</v>
      </c>
      <c r="T99" s="221">
        <v>30</v>
      </c>
      <c r="U99" s="332">
        <v>57.786775956246302</v>
      </c>
      <c r="V99" s="47">
        <v>24.25</v>
      </c>
      <c r="W99" s="333">
        <v>12</v>
      </c>
      <c r="X99" s="137">
        <v>1.8</v>
      </c>
      <c r="Y99" s="131">
        <v>0.44</v>
      </c>
      <c r="Z99" s="353">
        <v>1.38</v>
      </c>
      <c r="AA99" s="132">
        <v>2.31</v>
      </c>
      <c r="AB99" s="131">
        <v>2.5</v>
      </c>
      <c r="AC99" s="353">
        <v>2.93</v>
      </c>
      <c r="AD99" s="335">
        <v>17.200000000000021</v>
      </c>
      <c r="AE99" s="335">
        <v>39.681818181818187</v>
      </c>
      <c r="AF99" s="354">
        <v>1020</v>
      </c>
      <c r="AG99" s="353">
        <v>29.28</v>
      </c>
      <c r="AH99" s="353">
        <v>51.18</v>
      </c>
      <c r="AI99" s="355">
        <v>49.077868852459005</v>
      </c>
      <c r="AJ99" s="356">
        <v>-14.712778429073857</v>
      </c>
      <c r="AK99" s="357">
        <v>0.68672497342622296</v>
      </c>
      <c r="AL99" s="339">
        <v>3.0000000000000031</v>
      </c>
      <c r="AM99" s="437">
        <v>3.0947279738531059</v>
      </c>
      <c r="AN99" s="437">
        <v>6.2685430687067667</v>
      </c>
      <c r="AO99" s="335">
        <v>9.1281711183905454</v>
      </c>
      <c r="AP99" s="358"/>
      <c r="AQ99" s="402">
        <v>0.51500000000000001</v>
      </c>
      <c r="AR99" s="442">
        <v>0.5</v>
      </c>
      <c r="AS99" s="428">
        <v>0.495</v>
      </c>
      <c r="AT99" s="428">
        <v>0.47</v>
      </c>
      <c r="AU99" s="428">
        <v>0.43</v>
      </c>
      <c r="AV99" s="428">
        <v>0.38</v>
      </c>
      <c r="AW99" s="428">
        <v>0.31</v>
      </c>
      <c r="AX99" s="428">
        <v>0.27500000000000002</v>
      </c>
      <c r="AY99" s="428">
        <v>0.255</v>
      </c>
      <c r="AZ99" s="428">
        <v>0.23499999999999999</v>
      </c>
      <c r="BA99" s="428">
        <v>0.215</v>
      </c>
      <c r="BB99" s="366">
        <v>0.1925</v>
      </c>
      <c r="BC99" s="363">
        <v>3.0000000000000031</v>
      </c>
      <c r="BD99" s="364">
        <v>1.010101010101017</v>
      </c>
      <c r="BE99" s="364">
        <v>5.319148936170226</v>
      </c>
      <c r="BF99" s="364">
        <v>9.302325581395344</v>
      </c>
      <c r="BG99" s="364">
        <v>13.157894736842101</v>
      </c>
      <c r="BH99" s="364">
        <v>22.58064516129032</v>
      </c>
      <c r="BI99" s="364">
        <v>12.727272727272716</v>
      </c>
      <c r="BJ99" s="364">
        <v>7.8431372549019764</v>
      </c>
      <c r="BK99" s="364">
        <v>8.5106382978723527</v>
      </c>
      <c r="BL99" s="364">
        <v>9.302325581395344</v>
      </c>
      <c r="BM99" s="365">
        <v>11.688311688311677</v>
      </c>
      <c r="BN99" s="349">
        <v>9.4947091795957341</v>
      </c>
      <c r="BO99" s="349">
        <v>5.5210114577617766</v>
      </c>
    </row>
    <row r="100" spans="1:67">
      <c r="A100" s="20" t="s">
        <v>760</v>
      </c>
      <c r="B100" s="21" t="s">
        <v>761</v>
      </c>
      <c r="C100" s="28" t="s">
        <v>151</v>
      </c>
      <c r="D100" s="201" t="s">
        <v>704</v>
      </c>
      <c r="E100" s="101">
        <v>16</v>
      </c>
      <c r="F100" s="104">
        <v>160</v>
      </c>
      <c r="G100" s="39" t="s">
        <v>717</v>
      </c>
      <c r="H100" s="40" t="s">
        <v>717</v>
      </c>
      <c r="I100" s="353">
        <v>29.47</v>
      </c>
      <c r="J100" s="294">
        <v>1.3573125212080084</v>
      </c>
      <c r="K100" s="425">
        <v>0.06</v>
      </c>
      <c r="L100" s="385">
        <v>0.2</v>
      </c>
      <c r="M100" s="214">
        <v>233.33333333333334</v>
      </c>
      <c r="N100" s="407">
        <v>40144</v>
      </c>
      <c r="O100" s="63">
        <v>40148</v>
      </c>
      <c r="P100" s="64">
        <v>40162</v>
      </c>
      <c r="Q100" s="27" t="s">
        <v>700</v>
      </c>
      <c r="R100" s="94" t="s">
        <v>706</v>
      </c>
      <c r="S100" s="211">
        <v>0.4</v>
      </c>
      <c r="T100" s="221">
        <v>235.29411764705878</v>
      </c>
      <c r="U100" s="332">
        <v>174.78143423693533</v>
      </c>
      <c r="V100" s="47">
        <v>173.35294117647064</v>
      </c>
      <c r="W100" s="333">
        <v>12</v>
      </c>
      <c r="X100" s="137">
        <v>0.17</v>
      </c>
      <c r="Y100" s="131">
        <v>10.130000000000001</v>
      </c>
      <c r="Z100" s="353">
        <v>0.32</v>
      </c>
      <c r="AA100" s="132">
        <v>0.98</v>
      </c>
      <c r="AB100" s="131">
        <v>0.31</v>
      </c>
      <c r="AC100" s="353">
        <v>1.26</v>
      </c>
      <c r="AD100" s="335">
        <v>306.45161290322574</v>
      </c>
      <c r="AE100" s="335">
        <v>9.3844537146132527</v>
      </c>
      <c r="AF100" s="205">
        <v>572</v>
      </c>
      <c r="AG100" s="353">
        <v>23.14</v>
      </c>
      <c r="AH100" s="353">
        <v>39.840000000000003</v>
      </c>
      <c r="AI100" s="355">
        <v>27.355229040622284</v>
      </c>
      <c r="AJ100" s="356">
        <v>-26.02911646586346</v>
      </c>
      <c r="AK100" s="357">
        <v>1.7563657254965794</v>
      </c>
      <c r="AL100" s="339">
        <v>53.846153846153861</v>
      </c>
      <c r="AM100" s="438">
        <v>51.514448832929148</v>
      </c>
      <c r="AN100" s="438">
        <v>30.66947266622342</v>
      </c>
      <c r="AO100" s="335">
        <v>17.461894308801899</v>
      </c>
      <c r="AP100" s="358"/>
      <c r="AQ100" s="402">
        <v>0.4</v>
      </c>
      <c r="AR100" s="427">
        <v>0.26</v>
      </c>
      <c r="AS100" s="427">
        <v>0.12</v>
      </c>
      <c r="AT100" s="427">
        <v>0.115</v>
      </c>
      <c r="AU100" s="427">
        <v>0.11</v>
      </c>
      <c r="AV100" s="427">
        <v>0.105</v>
      </c>
      <c r="AW100" s="427">
        <v>0.1</v>
      </c>
      <c r="AX100" s="427">
        <v>9.5000000000000001E-2</v>
      </c>
      <c r="AY100" s="427">
        <v>0.09</v>
      </c>
      <c r="AZ100" s="427">
        <v>8.5000000000000006E-2</v>
      </c>
      <c r="BA100" s="427">
        <v>0.08</v>
      </c>
      <c r="BB100" s="366">
        <v>3.7999999999999999E-2</v>
      </c>
      <c r="BC100" s="363">
        <v>53.846153846153861</v>
      </c>
      <c r="BD100" s="364">
        <v>116.6666666666667</v>
      </c>
      <c r="BE100" s="364">
        <v>4.347826086956518</v>
      </c>
      <c r="BF100" s="364">
        <v>4.5454545454545405</v>
      </c>
      <c r="BG100" s="364">
        <v>4.7619047619047672</v>
      </c>
      <c r="BH100" s="364">
        <v>4.9999999999999822</v>
      </c>
      <c r="BI100" s="364">
        <v>5.2631578947368363</v>
      </c>
      <c r="BJ100" s="364">
        <v>5.5555555555555562</v>
      </c>
      <c r="BK100" s="364">
        <v>5.8823529411764497</v>
      </c>
      <c r="BL100" s="364">
        <v>6.25</v>
      </c>
      <c r="BM100" s="365">
        <v>110.5263157894737</v>
      </c>
      <c r="BN100" s="349">
        <v>29.331398917098088</v>
      </c>
      <c r="BO100" s="349">
        <v>42.084779564269702</v>
      </c>
    </row>
    <row r="101" spans="1:67">
      <c r="A101" s="29" t="s">
        <v>116</v>
      </c>
      <c r="B101" s="31" t="s">
        <v>495</v>
      </c>
      <c r="C101" s="28" t="s">
        <v>151</v>
      </c>
      <c r="D101" s="36" t="s">
        <v>777</v>
      </c>
      <c r="E101" s="102">
        <v>25</v>
      </c>
      <c r="F101" s="104">
        <v>98</v>
      </c>
      <c r="G101" s="41" t="s">
        <v>660</v>
      </c>
      <c r="H101" s="43" t="s">
        <v>660</v>
      </c>
      <c r="I101" s="125">
        <v>52.83</v>
      </c>
      <c r="J101" s="294">
        <f>(S101/I101)*100</f>
        <v>1.362862010221465</v>
      </c>
      <c r="K101" s="97">
        <v>0.16</v>
      </c>
      <c r="L101" s="97">
        <v>0.18</v>
      </c>
      <c r="M101" s="90">
        <f>((L101/K101)-1)*100</f>
        <v>12.5</v>
      </c>
      <c r="N101" s="44">
        <v>40631</v>
      </c>
      <c r="O101" s="45">
        <v>40633</v>
      </c>
      <c r="P101" s="35">
        <v>40648</v>
      </c>
      <c r="Q101" s="35" t="s">
        <v>13</v>
      </c>
      <c r="R101" s="31"/>
      <c r="S101" s="171">
        <f>L101*4</f>
        <v>0.72</v>
      </c>
      <c r="T101" s="221">
        <f>S101/X101*100</f>
        <v>30.252100840336134</v>
      </c>
      <c r="U101" s="332">
        <f>(I101/SQRT(22.5*X101*(I101/AA101))-1)*100</f>
        <v>144.51014311073806</v>
      </c>
      <c r="V101" s="47">
        <f>I101/X101</f>
        <v>22.19747899159664</v>
      </c>
      <c r="W101" s="369">
        <v>1</v>
      </c>
      <c r="X101" s="137">
        <v>2.38</v>
      </c>
      <c r="Y101" s="131">
        <v>1.48</v>
      </c>
      <c r="Z101" s="353">
        <v>2.82</v>
      </c>
      <c r="AA101" s="132">
        <v>6.06</v>
      </c>
      <c r="AB101" s="133">
        <v>2.5099999999999998</v>
      </c>
      <c r="AC101" s="125">
        <v>2.82</v>
      </c>
      <c r="AD101" s="370">
        <f>(AC101/AB101-1)*100</f>
        <v>12.350597609561763</v>
      </c>
      <c r="AE101" s="335">
        <f>(I101/AB101)/Y101</f>
        <v>14.221492408743405</v>
      </c>
      <c r="AF101" s="354">
        <v>955</v>
      </c>
      <c r="AG101" s="353">
        <v>30</v>
      </c>
      <c r="AH101" s="353">
        <v>61.92</v>
      </c>
      <c r="AI101" s="355">
        <f>((I101-AG101)/AG101)*100</f>
        <v>76.099999999999994</v>
      </c>
      <c r="AJ101" s="356">
        <f>((I101-AH101)/AH101)*100</f>
        <v>-14.680232558139538</v>
      </c>
      <c r="AK101" s="374">
        <f>AN101/AO101</f>
        <v>1.0192763529475677</v>
      </c>
      <c r="AL101" s="339">
        <f>((AQ101/AR101)^(1/1)-1)*100</f>
        <v>14.814814814814813</v>
      </c>
      <c r="AM101" s="438">
        <f>((AQ101/AT101)^(1/3)-1)*100</f>
        <v>13.862522184714066</v>
      </c>
      <c r="AN101" s="438">
        <f>((AQ101/AV101)^(1/5)-1)*100</f>
        <v>18.530239822852778</v>
      </c>
      <c r="AO101" s="335">
        <f>((AQ101/BA101)^(1/10)-1)*100</f>
        <v>18.179799589450486</v>
      </c>
      <c r="AP101" s="375"/>
      <c r="AQ101" s="367">
        <v>0.62</v>
      </c>
      <c r="AR101" s="378">
        <v>0.54</v>
      </c>
      <c r="AS101" s="378">
        <v>0.5</v>
      </c>
      <c r="AT101" s="378">
        <v>0.42</v>
      </c>
      <c r="AU101" s="378">
        <v>0.34</v>
      </c>
      <c r="AV101" s="378">
        <v>0.26500000000000001</v>
      </c>
      <c r="AW101" s="378">
        <v>0.21</v>
      </c>
      <c r="AX101" s="378">
        <v>0.16</v>
      </c>
      <c r="AY101" s="378">
        <v>0.13750000000000001</v>
      </c>
      <c r="AZ101" s="378">
        <v>0.125</v>
      </c>
      <c r="BA101" s="378">
        <v>0.11667</v>
      </c>
      <c r="BB101" s="398">
        <v>0.10833999999999999</v>
      </c>
      <c r="BC101" s="363">
        <f t="shared" ref="BC101:BM102" si="18">((AQ101/AR101)-1)*100</f>
        <v>14.814814814814813</v>
      </c>
      <c r="BD101" s="364">
        <f t="shared" si="18"/>
        <v>8.0000000000000071</v>
      </c>
      <c r="BE101" s="364">
        <f t="shared" si="18"/>
        <v>19.047619047619047</v>
      </c>
      <c r="BF101" s="364">
        <f t="shared" si="18"/>
        <v>23.529411764705866</v>
      </c>
      <c r="BG101" s="364">
        <f t="shared" si="18"/>
        <v>28.301886792452823</v>
      </c>
      <c r="BH101" s="364">
        <f t="shared" si="18"/>
        <v>26.190476190476208</v>
      </c>
      <c r="BI101" s="364">
        <f t="shared" si="18"/>
        <v>31.25</v>
      </c>
      <c r="BJ101" s="364">
        <f t="shared" si="18"/>
        <v>16.36363636363636</v>
      </c>
      <c r="BK101" s="364">
        <f t="shared" si="18"/>
        <v>10.000000000000009</v>
      </c>
      <c r="BL101" s="364">
        <f t="shared" si="18"/>
        <v>7.1397960058284138</v>
      </c>
      <c r="BM101" s="365">
        <f t="shared" si="18"/>
        <v>7.6887576149160086</v>
      </c>
      <c r="BN101" s="349">
        <f>AVERAGE(BC101:BM101)</f>
        <v>17.484218054040866</v>
      </c>
      <c r="BO101" s="349">
        <f>SQRT(AVERAGE((BC101-$BN101)^2,(BD101-$BN101)^2,(BE101-$BN101)^2,(BF101-$BN101)^2,(BG101-$BN101)^2,(BH101-$BN101)^2,(BI101-$BN101)^2,(BJ101-$BN101)^2,(BK101-$BN101)^2,(BL101-$BN101)^2,(BM101-$BN101)^2))</f>
        <v>8.4132453558963771</v>
      </c>
    </row>
    <row r="102" spans="1:67">
      <c r="A102" s="10" t="s">
        <v>803</v>
      </c>
      <c r="B102" s="11" t="s">
        <v>804</v>
      </c>
      <c r="C102" s="28" t="s">
        <v>151</v>
      </c>
      <c r="D102" s="6" t="s">
        <v>769</v>
      </c>
      <c r="E102" s="100">
        <v>28</v>
      </c>
      <c r="F102" s="104">
        <v>89</v>
      </c>
      <c r="G102" s="74" t="s">
        <v>717</v>
      </c>
      <c r="H102" s="953" t="s">
        <v>717</v>
      </c>
      <c r="I102" s="146">
        <v>32.549999999999997</v>
      </c>
      <c r="J102" s="293">
        <f>(S102/I102)*100</f>
        <v>1.5053763440860215</v>
      </c>
      <c r="K102" s="343">
        <v>0.48</v>
      </c>
      <c r="L102" s="409">
        <v>0.49</v>
      </c>
      <c r="M102" s="166">
        <f>((L102/K102)-1)*100</f>
        <v>2.0833333333333259</v>
      </c>
      <c r="N102" s="18">
        <v>40492</v>
      </c>
      <c r="O102" s="18">
        <v>40494</v>
      </c>
      <c r="P102" s="18">
        <v>40527</v>
      </c>
      <c r="Q102" s="18" t="s">
        <v>699</v>
      </c>
      <c r="R102" s="11" t="s">
        <v>662</v>
      </c>
      <c r="S102" s="211">
        <f>L102</f>
        <v>0.49</v>
      </c>
      <c r="T102" s="222">
        <f>S102/X102*100</f>
        <v>31.612903225806448</v>
      </c>
      <c r="U102" s="380">
        <f>(I102/SQRT(22.5*X102*(I102/AA102))-1)*100</f>
        <v>33.865604245452083</v>
      </c>
      <c r="V102" s="46">
        <f>I102/X102</f>
        <v>20.999999999999996</v>
      </c>
      <c r="W102" s="333">
        <v>5</v>
      </c>
      <c r="X102" s="145">
        <v>1.55</v>
      </c>
      <c r="Y102" s="146">
        <v>1.52</v>
      </c>
      <c r="Z102" s="147">
        <v>1.28</v>
      </c>
      <c r="AA102" s="148">
        <v>1.92</v>
      </c>
      <c r="AB102" s="146">
        <v>2.0099999999999998</v>
      </c>
      <c r="AC102" s="147">
        <v>2.27</v>
      </c>
      <c r="AD102" s="334">
        <f>(AC102/AB102-1)*100</f>
        <v>12.935323383084585</v>
      </c>
      <c r="AE102" s="381">
        <f>(I102/AB102)/Y102</f>
        <v>10.653967007069914</v>
      </c>
      <c r="AF102" s="396">
        <v>4730</v>
      </c>
      <c r="AG102" s="147">
        <v>24.99</v>
      </c>
      <c r="AH102" s="147">
        <v>34.54</v>
      </c>
      <c r="AI102" s="336">
        <f>((I102-AG102)/AG102)*100</f>
        <v>30.252100840336134</v>
      </c>
      <c r="AJ102" s="337">
        <f>((I102-AH102)/AH102)*100</f>
        <v>-5.761436016213092</v>
      </c>
      <c r="AK102" s="338">
        <f>AN102/AO102</f>
        <v>0.85283648427129344</v>
      </c>
      <c r="AL102" s="382">
        <f>((AQ102/AR102)^(1/1)-1)*100</f>
        <v>2.1276595744680771</v>
      </c>
      <c r="AM102" s="383">
        <f>((AQ102/AT102)^(1/3)-1)*100</f>
        <v>7.1664579674248552</v>
      </c>
      <c r="AN102" s="383">
        <f>((AQ102/AV102)^(1/5)-1)*100</f>
        <v>8.4471771197698544</v>
      </c>
      <c r="AO102" s="334">
        <f>((AQ102/BA102)^(1/10)-1)*100</f>
        <v>9.904802709029914</v>
      </c>
      <c r="AP102" s="341" t="s">
        <v>817</v>
      </c>
      <c r="AQ102" s="409">
        <v>0.48</v>
      </c>
      <c r="AR102" s="343">
        <v>0.47</v>
      </c>
      <c r="AS102" s="343">
        <v>0.46</v>
      </c>
      <c r="AT102" s="343">
        <v>0.39</v>
      </c>
      <c r="AU102" s="343">
        <v>0.35</v>
      </c>
      <c r="AV102" s="343">
        <v>0.32</v>
      </c>
      <c r="AW102" s="343">
        <v>0.28999999999999998</v>
      </c>
      <c r="AX102" s="343">
        <v>0.27</v>
      </c>
      <c r="AY102" s="343">
        <v>0.25</v>
      </c>
      <c r="AZ102" s="343">
        <v>0.22</v>
      </c>
      <c r="BA102" s="343">
        <v>0.18667</v>
      </c>
      <c r="BB102" s="397">
        <v>3.6670000000000001E-2</v>
      </c>
      <c r="BC102" s="346">
        <f t="shared" si="18"/>
        <v>2.1276595744680771</v>
      </c>
      <c r="BD102" s="347">
        <f t="shared" si="18"/>
        <v>2.1739130434782483</v>
      </c>
      <c r="BE102" s="347">
        <f t="shared" si="18"/>
        <v>17.948717948717952</v>
      </c>
      <c r="BF102" s="347">
        <f t="shared" si="18"/>
        <v>11.428571428571432</v>
      </c>
      <c r="BG102" s="347">
        <f t="shared" si="18"/>
        <v>9.375</v>
      </c>
      <c r="BH102" s="347">
        <f t="shared" si="18"/>
        <v>10.344827586206918</v>
      </c>
      <c r="BI102" s="347">
        <f t="shared" si="18"/>
        <v>7.4074074074073959</v>
      </c>
      <c r="BJ102" s="347">
        <f t="shared" si="18"/>
        <v>8.0000000000000071</v>
      </c>
      <c r="BK102" s="347">
        <f t="shared" si="18"/>
        <v>13.636363636363647</v>
      </c>
      <c r="BL102" s="347">
        <f t="shared" si="18"/>
        <v>17.855038302887436</v>
      </c>
      <c r="BM102" s="348">
        <f t="shared" si="18"/>
        <v>409.05372238887372</v>
      </c>
      <c r="BN102" s="350">
        <f>AVERAGE(BC102:BM102)</f>
        <v>46.304656483361349</v>
      </c>
      <c r="BO102" s="350">
        <f>SQRT(AVERAGE((BC102-$BN102)^2,(BD102-$BN102)^2,(BE102-$BN102)^2,(BF102-$BN102)^2,(BG102-$BN102)^2,(BH102-$BN102)^2,(BI102-$BN102)^2,(BJ102-$BN102)^2,(BK102-$BN102)^2,(BL102-$BN102)^2,(BM102-$BN102)^2))</f>
        <v>114.82008241953824</v>
      </c>
    </row>
    <row r="103" spans="1:67">
      <c r="A103" s="20" t="s">
        <v>748</v>
      </c>
      <c r="B103" s="21" t="s">
        <v>472</v>
      </c>
      <c r="C103" s="28" t="s">
        <v>151</v>
      </c>
      <c r="D103" s="21" t="s">
        <v>723</v>
      </c>
      <c r="E103" s="101">
        <v>18</v>
      </c>
      <c r="F103" s="104">
        <v>133</v>
      </c>
      <c r="G103" s="39" t="s">
        <v>660</v>
      </c>
      <c r="H103" s="12" t="s">
        <v>796</v>
      </c>
      <c r="I103" s="131">
        <v>36.49</v>
      </c>
      <c r="J103" s="294">
        <v>1.5346670320635791</v>
      </c>
      <c r="K103" s="425">
        <v>0.12</v>
      </c>
      <c r="L103" s="385">
        <v>0.14000000000000001</v>
      </c>
      <c r="M103" s="22">
        <v>16.666666666666671</v>
      </c>
      <c r="N103" s="319">
        <v>40417</v>
      </c>
      <c r="O103" s="320">
        <v>40421</v>
      </c>
      <c r="P103" s="321">
        <v>40436</v>
      </c>
      <c r="Q103" s="25" t="s">
        <v>8</v>
      </c>
      <c r="R103" s="21"/>
      <c r="S103" s="211">
        <v>0.56000000000000005</v>
      </c>
      <c r="T103" s="221">
        <v>31.81818181818182</v>
      </c>
      <c r="U103" s="332">
        <v>67.91908224444947</v>
      </c>
      <c r="V103" s="22">
        <v>20.732954545454554</v>
      </c>
      <c r="W103" s="333">
        <v>12</v>
      </c>
      <c r="X103" s="124">
        <v>1.76</v>
      </c>
      <c r="Y103" s="131">
        <v>2.12</v>
      </c>
      <c r="Z103" s="353">
        <v>2</v>
      </c>
      <c r="AA103" s="124">
        <v>3.06</v>
      </c>
      <c r="AB103" s="131">
        <v>1.72</v>
      </c>
      <c r="AC103" s="353">
        <v>2.0299999999999998</v>
      </c>
      <c r="AD103" s="335">
        <v>18.023255813953483</v>
      </c>
      <c r="AE103" s="386">
        <v>10.00713032031593</v>
      </c>
      <c r="AF103" s="205">
        <v>546</v>
      </c>
      <c r="AG103" s="353">
        <v>33.979999999999997</v>
      </c>
      <c r="AH103" s="353">
        <v>45.49</v>
      </c>
      <c r="AI103" s="355">
        <v>7.3866980576810048</v>
      </c>
      <c r="AJ103" s="356">
        <v>-19.784568036931184</v>
      </c>
      <c r="AK103" s="357">
        <v>1.3416446446274428</v>
      </c>
      <c r="AL103" s="339">
        <v>13.043478260869559</v>
      </c>
      <c r="AM103" s="437">
        <v>15.21476602058922</v>
      </c>
      <c r="AN103" s="437">
        <v>12.388291480088839</v>
      </c>
      <c r="AO103" s="335">
        <v>9.2336607384803528</v>
      </c>
      <c r="AP103" s="358"/>
      <c r="AQ103" s="359">
        <v>0.52</v>
      </c>
      <c r="AR103" s="359">
        <v>0.46</v>
      </c>
      <c r="AS103" s="427">
        <v>0.4</v>
      </c>
      <c r="AT103" s="427">
        <v>0.34</v>
      </c>
      <c r="AU103" s="427">
        <v>0.31</v>
      </c>
      <c r="AV103" s="427">
        <v>0.28999999999999998</v>
      </c>
      <c r="AW103" s="427">
        <v>0.27500000000000002</v>
      </c>
      <c r="AX103" s="427">
        <v>0.26500000000000001</v>
      </c>
      <c r="AY103" s="427">
        <v>0.255</v>
      </c>
      <c r="AZ103" s="427">
        <v>0.25</v>
      </c>
      <c r="BA103" s="427">
        <v>0.215</v>
      </c>
      <c r="BB103" s="366">
        <v>0.18</v>
      </c>
      <c r="BC103" s="363">
        <v>13.043478260869559</v>
      </c>
      <c r="BD103" s="364">
        <v>14.999999999999993</v>
      </c>
      <c r="BE103" s="364">
        <v>17.647058823529424</v>
      </c>
      <c r="BF103" s="364">
        <v>9.6774193548387224</v>
      </c>
      <c r="BG103" s="364">
        <v>6.8965517241379448</v>
      </c>
      <c r="BH103" s="364">
        <v>5.4545454545454444</v>
      </c>
      <c r="BI103" s="364">
        <v>3.773584905660377</v>
      </c>
      <c r="BJ103" s="364">
        <v>3.9215686274509887</v>
      </c>
      <c r="BK103" s="364">
        <v>2.0000000000000022</v>
      </c>
      <c r="BL103" s="364">
        <v>16.279069767441872</v>
      </c>
      <c r="BM103" s="365">
        <v>19.444444444444439</v>
      </c>
      <c r="BN103" s="349">
        <v>10.285247396628982</v>
      </c>
      <c r="BO103" s="349">
        <v>5.9588106585548104</v>
      </c>
    </row>
    <row r="104" spans="1:67">
      <c r="A104" s="20" t="s">
        <v>826</v>
      </c>
      <c r="B104" s="21" t="s">
        <v>827</v>
      </c>
      <c r="C104" s="28" t="s">
        <v>151</v>
      </c>
      <c r="D104" s="21" t="s">
        <v>723</v>
      </c>
      <c r="E104" s="101">
        <v>18</v>
      </c>
      <c r="F104" s="104">
        <v>145</v>
      </c>
      <c r="G104" s="39" t="s">
        <v>660</v>
      </c>
      <c r="H104" s="40" t="s">
        <v>660</v>
      </c>
      <c r="I104" s="137">
        <v>41.47</v>
      </c>
      <c r="J104" s="294">
        <v>1.5432843019049918</v>
      </c>
      <c r="K104" s="385">
        <v>0.14000000000000001</v>
      </c>
      <c r="L104" s="385">
        <v>0.16</v>
      </c>
      <c r="M104" s="22">
        <v>14.285714285714281</v>
      </c>
      <c r="N104" s="115">
        <v>40751</v>
      </c>
      <c r="O104" s="26">
        <v>40753</v>
      </c>
      <c r="P104" s="27">
        <v>40770</v>
      </c>
      <c r="Q104" s="25" t="s">
        <v>18</v>
      </c>
      <c r="R104" s="94"/>
      <c r="S104" s="211">
        <v>0.64</v>
      </c>
      <c r="T104" s="214">
        <v>24.242424242424232</v>
      </c>
      <c r="U104" s="332">
        <v>20.505109773326556</v>
      </c>
      <c r="V104" s="22">
        <v>15.708333333333329</v>
      </c>
      <c r="W104" s="333">
        <v>12</v>
      </c>
      <c r="X104" s="124">
        <v>2.64</v>
      </c>
      <c r="Y104" s="131">
        <v>2.06</v>
      </c>
      <c r="Z104" s="124">
        <v>1.24</v>
      </c>
      <c r="AA104" s="124">
        <v>2.08</v>
      </c>
      <c r="AB104" s="131">
        <v>2.1</v>
      </c>
      <c r="AC104" s="124">
        <v>2.4700000000000002</v>
      </c>
      <c r="AD104" s="335">
        <v>17.619047619047624</v>
      </c>
      <c r="AE104" s="386">
        <v>9.5862228386500217</v>
      </c>
      <c r="AF104" s="354">
        <v>1920</v>
      </c>
      <c r="AG104" s="124">
        <v>32.83</v>
      </c>
      <c r="AH104" s="124">
        <v>45.800000000000004</v>
      </c>
      <c r="AI104" s="355">
        <v>26.317392628693273</v>
      </c>
      <c r="AJ104" s="356">
        <v>-9.4541484716157171</v>
      </c>
      <c r="AK104" s="357">
        <v>0.97603344504266498</v>
      </c>
      <c r="AL104" s="339">
        <v>5.1948051948051965</v>
      </c>
      <c r="AM104" s="437">
        <v>4.9854207162802524</v>
      </c>
      <c r="AN104" s="437">
        <v>4.8240678157368766</v>
      </c>
      <c r="AO104" s="335">
        <v>4.9425230664365216</v>
      </c>
      <c r="AP104" s="358"/>
      <c r="AQ104" s="359">
        <v>0.54</v>
      </c>
      <c r="AR104" s="359">
        <v>0.51333333333333298</v>
      </c>
      <c r="AS104" s="427">
        <v>0.49333333333333301</v>
      </c>
      <c r="AT104" s="427">
        <v>0.46666666666666701</v>
      </c>
      <c r="AU104" s="427">
        <v>0.44</v>
      </c>
      <c r="AV104" s="442">
        <v>0.42666666666666703</v>
      </c>
      <c r="AW104" s="427">
        <v>0.413333333333333</v>
      </c>
      <c r="AX104" s="427">
        <v>0.38666666666666699</v>
      </c>
      <c r="AY104" s="427">
        <v>0.36</v>
      </c>
      <c r="AZ104" s="442">
        <v>0.34666666666666701</v>
      </c>
      <c r="BA104" s="427">
        <v>0.33333333333333298</v>
      </c>
      <c r="BB104" s="362">
        <v>0.32</v>
      </c>
      <c r="BC104" s="363">
        <v>5.1948051948051965</v>
      </c>
      <c r="BD104" s="364">
        <v>4.0540540540540562</v>
      </c>
      <c r="BE104" s="364">
        <v>5.7142857142857375</v>
      </c>
      <c r="BF104" s="364">
        <v>6.0606060606060543</v>
      </c>
      <c r="BG104" s="364">
        <v>3.125</v>
      </c>
      <c r="BH104" s="364">
        <v>3.2258064516128999</v>
      </c>
      <c r="BI104" s="364">
        <v>6.8965517241379226</v>
      </c>
      <c r="BJ104" s="364">
        <v>7.4074074074074172</v>
      </c>
      <c r="BK104" s="364">
        <v>3.846153846153832</v>
      </c>
      <c r="BL104" s="364">
        <v>4.0000000000000044</v>
      </c>
      <c r="BM104" s="365">
        <v>4.166666666666651</v>
      </c>
      <c r="BN104" s="349">
        <v>4.8810306472481608</v>
      </c>
      <c r="BO104" s="349">
        <v>1.397851381229734</v>
      </c>
    </row>
    <row r="105" spans="1:67">
      <c r="A105" s="20" t="s">
        <v>132</v>
      </c>
      <c r="B105" s="21" t="s">
        <v>133</v>
      </c>
      <c r="C105" s="28" t="s">
        <v>151</v>
      </c>
      <c r="D105" s="28" t="s">
        <v>704</v>
      </c>
      <c r="E105" s="101">
        <v>12</v>
      </c>
      <c r="F105" s="104">
        <v>205</v>
      </c>
      <c r="G105" s="39" t="s">
        <v>717</v>
      </c>
      <c r="H105" s="12" t="s">
        <v>717</v>
      </c>
      <c r="I105" s="453">
        <v>33.65</v>
      </c>
      <c r="J105" s="294">
        <v>1.5453194650817241</v>
      </c>
      <c r="K105" s="425">
        <v>0.125</v>
      </c>
      <c r="L105" s="385">
        <v>0.13</v>
      </c>
      <c r="M105" s="22">
        <v>4.0000000000000044</v>
      </c>
      <c r="N105" s="26">
        <v>40641</v>
      </c>
      <c r="O105" s="26">
        <v>40645</v>
      </c>
      <c r="P105" s="25">
        <v>40661</v>
      </c>
      <c r="Q105" s="26" t="s">
        <v>145</v>
      </c>
      <c r="R105" s="399"/>
      <c r="S105" s="211">
        <v>0.52</v>
      </c>
      <c r="T105" s="221">
        <v>48.59813084112151</v>
      </c>
      <c r="U105" s="332">
        <v>221.17191949041691</v>
      </c>
      <c r="V105" s="22">
        <v>31.448598130841116</v>
      </c>
      <c r="W105" s="333">
        <v>12</v>
      </c>
      <c r="X105" s="124">
        <v>1.07</v>
      </c>
      <c r="Y105" s="131">
        <v>1.72</v>
      </c>
      <c r="Z105" s="124">
        <v>3.97</v>
      </c>
      <c r="AA105" s="124">
        <v>7.38</v>
      </c>
      <c r="AB105" s="131">
        <v>1.2</v>
      </c>
      <c r="AC105" s="124">
        <v>1.44</v>
      </c>
      <c r="AD105" s="335">
        <v>2</v>
      </c>
      <c r="AE105" s="386">
        <v>16.303294573643409</v>
      </c>
      <c r="AF105" s="354">
        <v>9930</v>
      </c>
      <c r="AG105" s="124">
        <v>22.32</v>
      </c>
      <c r="AH105" s="124">
        <v>36.800000000000004</v>
      </c>
      <c r="AI105" s="355">
        <v>50.7616487455197</v>
      </c>
      <c r="AJ105" s="356">
        <v>-8.5597826086956523</v>
      </c>
      <c r="AK105" s="357">
        <v>0.486825429790058</v>
      </c>
      <c r="AL105" s="339">
        <v>16.666666666666671</v>
      </c>
      <c r="AM105" s="438">
        <v>24.05345659703568</v>
      </c>
      <c r="AN105" s="438">
        <v>22.062853520710782</v>
      </c>
      <c r="AO105" s="335">
        <v>45.31984602822677</v>
      </c>
      <c r="AP105" s="358"/>
      <c r="AQ105" s="402">
        <v>0.42</v>
      </c>
      <c r="AR105" s="427">
        <v>0.36</v>
      </c>
      <c r="AS105" s="428">
        <v>0.26</v>
      </c>
      <c r="AT105" s="428">
        <v>0.22</v>
      </c>
      <c r="AU105" s="428">
        <v>0.2</v>
      </c>
      <c r="AV105" s="428">
        <v>0.155</v>
      </c>
      <c r="AW105" s="428">
        <v>0.1</v>
      </c>
      <c r="AX105" s="428">
        <v>5.2499999999999998E-2</v>
      </c>
      <c r="AY105" s="428">
        <v>1.2500000000000001E-2</v>
      </c>
      <c r="AZ105" s="428">
        <v>1.125E-2</v>
      </c>
      <c r="BA105" s="428">
        <v>0.01</v>
      </c>
      <c r="BB105" s="366">
        <v>1.25E-3</v>
      </c>
      <c r="BC105" s="363">
        <v>16.666666666666671</v>
      </c>
      <c r="BD105" s="364">
        <v>38.461538461538453</v>
      </c>
      <c r="BE105" s="364">
        <v>18.181818181818187</v>
      </c>
      <c r="BF105" s="364">
        <v>9.9999999999999876</v>
      </c>
      <c r="BG105" s="364">
        <v>29.032258064516153</v>
      </c>
      <c r="BH105" s="364">
        <v>54.999999999999986</v>
      </c>
      <c r="BI105" s="364">
        <v>90.476190476190482</v>
      </c>
      <c r="BJ105" s="364">
        <v>319.99999999999983</v>
      </c>
      <c r="BK105" s="364">
        <v>11.111111111111116</v>
      </c>
      <c r="BL105" s="364">
        <v>12.5</v>
      </c>
      <c r="BM105" s="365">
        <v>700</v>
      </c>
      <c r="BN105" s="349">
        <v>118.31178026925831</v>
      </c>
      <c r="BO105" s="349">
        <v>202.9211031673598</v>
      </c>
    </row>
    <row r="106" spans="1:67">
      <c r="A106" s="29" t="s">
        <v>197</v>
      </c>
      <c r="B106" s="31" t="s">
        <v>198</v>
      </c>
      <c r="C106" s="28" t="s">
        <v>151</v>
      </c>
      <c r="D106" s="30" t="s">
        <v>621</v>
      </c>
      <c r="E106" s="102">
        <v>34</v>
      </c>
      <c r="F106" s="104">
        <v>70</v>
      </c>
      <c r="G106" s="41" t="s">
        <v>660</v>
      </c>
      <c r="H106" s="42" t="s">
        <v>660</v>
      </c>
      <c r="I106" s="133">
        <v>43.23</v>
      </c>
      <c r="J106" s="295">
        <f>(S106/I106)*100</f>
        <v>1.5729817256534815</v>
      </c>
      <c r="K106" s="378">
        <v>0.16</v>
      </c>
      <c r="L106" s="367">
        <v>0.17</v>
      </c>
      <c r="M106" s="169">
        <f>((L106/K106)-1)*100</f>
        <v>6.25</v>
      </c>
      <c r="N106" s="323">
        <v>40403</v>
      </c>
      <c r="O106" s="323">
        <v>40407</v>
      </c>
      <c r="P106" s="323">
        <v>40422</v>
      </c>
      <c r="Q106" s="35" t="s">
        <v>7</v>
      </c>
      <c r="R106" s="31"/>
      <c r="S106" s="171">
        <f>L106*4</f>
        <v>0.68</v>
      </c>
      <c r="T106" s="287">
        <f>S106/X106*100</f>
        <v>27.41935483870968</v>
      </c>
      <c r="U106" s="388">
        <f>(I106/SQRT(22.5*X106*(I106/AA106))-1)*100</f>
        <v>23.226341270021077</v>
      </c>
      <c r="V106" s="48">
        <f>I106/X106</f>
        <v>17.431451612903224</v>
      </c>
      <c r="W106" s="369">
        <v>12</v>
      </c>
      <c r="X106" s="138">
        <v>2.48</v>
      </c>
      <c r="Y106" s="133">
        <v>1.1399999999999999</v>
      </c>
      <c r="Z106" s="125">
        <v>1</v>
      </c>
      <c r="AA106" s="134">
        <v>1.96</v>
      </c>
      <c r="AB106" s="133">
        <v>2.95</v>
      </c>
      <c r="AC106" s="125">
        <v>3.63</v>
      </c>
      <c r="AD106" s="370">
        <f>(AC106/AB106-1)*100</f>
        <v>23.050847457627111</v>
      </c>
      <c r="AE106" s="389">
        <f>(I106/AB106)/Y106</f>
        <v>12.854594112399644</v>
      </c>
      <c r="AF106" s="371">
        <v>2640</v>
      </c>
      <c r="AG106" s="125">
        <v>27.97</v>
      </c>
      <c r="AH106" s="125">
        <v>50.6</v>
      </c>
      <c r="AI106" s="372">
        <f>((I106-AG106)/AG106)*100</f>
        <v>54.558455488022872</v>
      </c>
      <c r="AJ106" s="373">
        <f>((I106-AH106)/AH106)*100</f>
        <v>-14.565217391304355</v>
      </c>
      <c r="AK106" s="374">
        <f>AN106/AO106</f>
        <v>1.158627440058013</v>
      </c>
      <c r="AL106" s="390">
        <f>((AQ106/AR106)^(1/1)-1)*100</f>
        <v>4.7619047619047672</v>
      </c>
      <c r="AM106" s="391">
        <f>((AQ106/AT106)^(1/3)-1)*100</f>
        <v>5.6295191645437948</v>
      </c>
      <c r="AN106" s="391">
        <f>((AQ106/AV106)^(1/5)-1)*100</f>
        <v>6.5762756635474373</v>
      </c>
      <c r="AO106" s="370">
        <f>((AQ106/BA106)^(1/10)-1)*100</f>
        <v>5.6759191403391585</v>
      </c>
      <c r="AP106" s="375"/>
      <c r="AQ106" s="367">
        <v>0.66</v>
      </c>
      <c r="AR106" s="378">
        <v>0.63</v>
      </c>
      <c r="AS106" s="378">
        <v>0.6</v>
      </c>
      <c r="AT106" s="378">
        <v>0.56000000000000005</v>
      </c>
      <c r="AU106" s="378">
        <v>0.52</v>
      </c>
      <c r="AV106" s="378">
        <v>0.48</v>
      </c>
      <c r="AW106" s="378">
        <v>0.47</v>
      </c>
      <c r="AX106" s="378">
        <v>0.435</v>
      </c>
      <c r="AY106" s="378">
        <v>0.42499999999999999</v>
      </c>
      <c r="AZ106" s="378">
        <v>0.41499999999999998</v>
      </c>
      <c r="BA106" s="378">
        <v>0.38</v>
      </c>
      <c r="BB106" s="398">
        <v>0.34</v>
      </c>
      <c r="BC106" s="392">
        <f t="shared" ref="BC106:BM107" si="19">((AQ106/AR106)-1)*100</f>
        <v>4.7619047619047672</v>
      </c>
      <c r="BD106" s="393">
        <f t="shared" si="19"/>
        <v>5.0000000000000044</v>
      </c>
      <c r="BE106" s="393">
        <f t="shared" si="19"/>
        <v>7.1428571428571397</v>
      </c>
      <c r="BF106" s="393">
        <f t="shared" si="19"/>
        <v>7.6923076923077094</v>
      </c>
      <c r="BG106" s="393">
        <f t="shared" si="19"/>
        <v>8.3333333333333481</v>
      </c>
      <c r="BH106" s="393">
        <f t="shared" si="19"/>
        <v>2.1276595744680771</v>
      </c>
      <c r="BI106" s="393">
        <f t="shared" si="19"/>
        <v>8.045977011494255</v>
      </c>
      <c r="BJ106" s="393">
        <f t="shared" si="19"/>
        <v>2.3529411764705799</v>
      </c>
      <c r="BK106" s="393">
        <f t="shared" si="19"/>
        <v>2.4096385542168752</v>
      </c>
      <c r="BL106" s="393">
        <f t="shared" si="19"/>
        <v>9.210526315789469</v>
      </c>
      <c r="BM106" s="394">
        <f t="shared" si="19"/>
        <v>11.764705882352944</v>
      </c>
      <c r="BN106" s="395">
        <f>AVERAGE(BC106:BM106)</f>
        <v>6.2583501313813796</v>
      </c>
      <c r="BO106" s="395">
        <f>SQRT(AVERAGE((BC106-$BN106)^2,(BD106-$BN106)^2,(BE106-$BN106)^2,(BF106-$BN106)^2,(BG106-$BN106)^2,(BH106-$BN106)^2,(BI106-$BN106)^2,(BJ106-$BN106)^2,(BK106-$BN106)^2,(BL106-$BN106)^2,(BM106-$BN106)^2))</f>
        <v>3.0200127656873819</v>
      </c>
    </row>
    <row r="107" spans="1:67">
      <c r="A107" s="10" t="s">
        <v>904</v>
      </c>
      <c r="B107" s="11" t="s">
        <v>905</v>
      </c>
      <c r="C107" s="28" t="s">
        <v>151</v>
      </c>
      <c r="D107" s="11" t="s">
        <v>778</v>
      </c>
      <c r="E107" s="100">
        <v>39</v>
      </c>
      <c r="F107" s="103">
        <v>43</v>
      </c>
      <c r="G107" s="37" t="s">
        <v>660</v>
      </c>
      <c r="H107" s="38" t="s">
        <v>660</v>
      </c>
      <c r="I107" s="148">
        <v>42.81</v>
      </c>
      <c r="J107" s="293">
        <f>(S107/I107)*100</f>
        <v>1.5884139219808455</v>
      </c>
      <c r="K107" s="397">
        <v>0.14000000000000001</v>
      </c>
      <c r="L107" s="397">
        <v>0.17</v>
      </c>
      <c r="M107" s="166">
        <f>((L107/K107)-1)*100</f>
        <v>21.42857142857142</v>
      </c>
      <c r="N107" s="17">
        <v>40508</v>
      </c>
      <c r="O107" s="17">
        <v>40512</v>
      </c>
      <c r="P107" s="16">
        <v>40527</v>
      </c>
      <c r="Q107" s="17" t="s">
        <v>8</v>
      </c>
      <c r="R107" s="11"/>
      <c r="S107" s="211">
        <f>L107*4</f>
        <v>0.68</v>
      </c>
      <c r="T107" s="213">
        <f>S107/X107*100</f>
        <v>35.978835978835981</v>
      </c>
      <c r="U107" s="332">
        <f>(I107/SQRT(22.5*X107*(I107/AA107))-1)*100</f>
        <v>95.072636044457369</v>
      </c>
      <c r="V107" s="13">
        <f>I107/X107</f>
        <v>22.650793650793652</v>
      </c>
      <c r="W107" s="333">
        <v>12</v>
      </c>
      <c r="X107" s="147">
        <v>1.89</v>
      </c>
      <c r="Y107" s="146">
        <v>1.18</v>
      </c>
      <c r="Z107" s="147">
        <v>1.23</v>
      </c>
      <c r="AA107" s="147">
        <v>3.78</v>
      </c>
      <c r="AB107" s="146">
        <v>1.78</v>
      </c>
      <c r="AC107" s="147">
        <v>2.25</v>
      </c>
      <c r="AD107" s="334">
        <f>(AC107/AB107-1)*100</f>
        <v>26.404494382022481</v>
      </c>
      <c r="AE107" s="335">
        <f>(I107/AB107)/Y107</f>
        <v>20.381832031993909</v>
      </c>
      <c r="AF107" s="277">
        <v>819</v>
      </c>
      <c r="AG107" s="147">
        <v>28.11</v>
      </c>
      <c r="AH107" s="147">
        <v>44.88</v>
      </c>
      <c r="AI107" s="336">
        <f>((I107-AG107)/AG107)*100</f>
        <v>52.294557097118478</v>
      </c>
      <c r="AJ107" s="337">
        <f>((I107-AH107)/AH107)*100</f>
        <v>-4.6122994652406417</v>
      </c>
      <c r="AK107" s="338">
        <f>AN107/AO107</f>
        <v>1.429617092118131</v>
      </c>
      <c r="AL107" s="339">
        <f>((AQ107/AR107)^(1/1)-1)*100</f>
        <v>11.32075471698113</v>
      </c>
      <c r="AM107" s="437">
        <f>((AQ107/AT107)^(1/3)-1)*100</f>
        <v>7.1199245451753157</v>
      </c>
      <c r="AN107" s="437">
        <f>((AQ107/AV107)^(1/5)-1)*100</f>
        <v>6.042477819475911</v>
      </c>
      <c r="AO107" s="335">
        <f>((AQ107/BA107)^(1/10)-1)*100</f>
        <v>4.2266407227429914</v>
      </c>
      <c r="AP107" s="341"/>
      <c r="AQ107" s="342">
        <v>0.59</v>
      </c>
      <c r="AR107" s="342">
        <v>0.53</v>
      </c>
      <c r="AS107" s="343">
        <v>0.52</v>
      </c>
      <c r="AT107" s="343">
        <v>0.48</v>
      </c>
      <c r="AU107" s="343">
        <v>0.46</v>
      </c>
      <c r="AV107" s="343">
        <v>0.44</v>
      </c>
      <c r="AW107" s="343">
        <v>0.43</v>
      </c>
      <c r="AX107" s="343">
        <v>0.42</v>
      </c>
      <c r="AY107" s="343">
        <v>0.41</v>
      </c>
      <c r="AZ107" s="343">
        <v>0.4</v>
      </c>
      <c r="BA107" s="343">
        <v>0.39</v>
      </c>
      <c r="BB107" s="397">
        <v>0.38</v>
      </c>
      <c r="BC107" s="346">
        <f t="shared" si="19"/>
        <v>11.32075471698113</v>
      </c>
      <c r="BD107" s="347">
        <f t="shared" si="19"/>
        <v>1.9230769230769162</v>
      </c>
      <c r="BE107" s="347">
        <f t="shared" si="19"/>
        <v>8.3333333333333481</v>
      </c>
      <c r="BF107" s="347">
        <f t="shared" si="19"/>
        <v>4.3478260869565188</v>
      </c>
      <c r="BG107" s="347">
        <f t="shared" si="19"/>
        <v>4.5454545454545414</v>
      </c>
      <c r="BH107" s="347">
        <f t="shared" si="19"/>
        <v>2.3255813953488413</v>
      </c>
      <c r="BI107" s="347">
        <f t="shared" si="19"/>
        <v>2.3809523809523725</v>
      </c>
      <c r="BJ107" s="347">
        <f t="shared" si="19"/>
        <v>2.4390243902439046</v>
      </c>
      <c r="BK107" s="347">
        <f t="shared" si="19"/>
        <v>2.4999999999999911</v>
      </c>
      <c r="BL107" s="347">
        <f t="shared" si="19"/>
        <v>2.5641025641025772</v>
      </c>
      <c r="BM107" s="348">
        <f t="shared" si="19"/>
        <v>2.6315789473684292</v>
      </c>
      <c r="BN107" s="349">
        <f>AVERAGE(BC107:BM107)</f>
        <v>4.1192441167107789</v>
      </c>
      <c r="BO107" s="350">
        <f>SQRT(AVERAGE((BC107-$BN107)^2,(BD107-$BN107)^2,(BE107-$BN107)^2,(BF107-$BN107)^2,(BG107-$BN107)^2,(BH107-$BN107)^2,(BI107-$BN107)^2,(BJ107-$BN107)^2,(BK107-$BN107)^2,(BL107-$BN107)^2,(BM107-$BN107)^2))</f>
        <v>2.8761234184637119</v>
      </c>
    </row>
    <row r="108" spans="1:67">
      <c r="A108" s="20" t="s">
        <v>484</v>
      </c>
      <c r="B108" s="21" t="s">
        <v>485</v>
      </c>
      <c r="C108" s="28" t="s">
        <v>151</v>
      </c>
      <c r="D108" s="21" t="s">
        <v>702</v>
      </c>
      <c r="E108" s="101">
        <v>14</v>
      </c>
      <c r="F108" s="104">
        <v>180</v>
      </c>
      <c r="G108" s="39" t="s">
        <v>717</v>
      </c>
      <c r="H108" s="40" t="s">
        <v>717</v>
      </c>
      <c r="I108" s="156">
        <v>72.31</v>
      </c>
      <c r="J108" s="294">
        <v>1.6042041211450699</v>
      </c>
      <c r="K108" s="351">
        <v>0.25</v>
      </c>
      <c r="L108" s="351">
        <v>0.28999999999999998</v>
      </c>
      <c r="M108" s="22">
        <v>15.999999999999993</v>
      </c>
      <c r="N108" s="26">
        <v>40528</v>
      </c>
      <c r="O108" s="26">
        <v>40532</v>
      </c>
      <c r="P108" s="352">
        <v>40546</v>
      </c>
      <c r="Q108" s="26" t="s">
        <v>11</v>
      </c>
      <c r="R108" s="21"/>
      <c r="S108" s="211">
        <v>1.1599999999999999</v>
      </c>
      <c r="T108" s="214">
        <v>46.4</v>
      </c>
      <c r="U108" s="332">
        <v>245.57775134146331</v>
      </c>
      <c r="V108" s="22">
        <v>28.923999999999999</v>
      </c>
      <c r="W108" s="333">
        <v>12</v>
      </c>
      <c r="X108" s="353">
        <v>2.5</v>
      </c>
      <c r="Y108" s="131">
        <v>1.77</v>
      </c>
      <c r="Z108" s="124">
        <v>1.22</v>
      </c>
      <c r="AA108" s="353">
        <v>9.2900000000000009</v>
      </c>
      <c r="AB108" s="131">
        <v>2.69</v>
      </c>
      <c r="AC108" s="124">
        <v>3.15</v>
      </c>
      <c r="AD108" s="335">
        <v>17.100371747211884</v>
      </c>
      <c r="AE108" s="335">
        <v>15.187028752651587</v>
      </c>
      <c r="AF108" s="354">
        <v>11900</v>
      </c>
      <c r="AG108" s="124">
        <v>63.800000000000004</v>
      </c>
      <c r="AH108" s="124">
        <v>82.61</v>
      </c>
      <c r="AI108" s="355">
        <v>13.338557993730419</v>
      </c>
      <c r="AJ108" s="356">
        <v>-12.4682241859339</v>
      </c>
      <c r="AK108" s="357">
        <v>0.96541100106936395</v>
      </c>
      <c r="AL108" s="339">
        <v>8.3333333333333499</v>
      </c>
      <c r="AM108" s="437">
        <v>13.040381433805567</v>
      </c>
      <c r="AN108" s="437">
        <v>28.227866656891742</v>
      </c>
      <c r="AO108" s="335">
        <v>29.239222078083177</v>
      </c>
      <c r="AP108" s="358"/>
      <c r="AQ108" s="359">
        <v>1.04</v>
      </c>
      <c r="AR108" s="359">
        <v>0.96</v>
      </c>
      <c r="AS108" s="427">
        <v>0.88</v>
      </c>
      <c r="AT108" s="427">
        <v>0.72</v>
      </c>
      <c r="AU108" s="427">
        <v>0.52</v>
      </c>
      <c r="AV108" s="427">
        <v>0.3</v>
      </c>
      <c r="AW108" s="427">
        <v>0.24</v>
      </c>
      <c r="AX108" s="427">
        <v>0.16</v>
      </c>
      <c r="AY108" s="427">
        <v>0.12</v>
      </c>
      <c r="AZ108" s="427">
        <v>0.1</v>
      </c>
      <c r="BA108" s="427">
        <v>0.08</v>
      </c>
      <c r="BB108" s="366">
        <v>7.0000000000000007E-2</v>
      </c>
      <c r="BC108" s="363">
        <v>8.3333333333333499</v>
      </c>
      <c r="BD108" s="364">
        <v>9.0909090909090828</v>
      </c>
      <c r="BE108" s="364">
        <v>22.222222222222221</v>
      </c>
      <c r="BF108" s="364">
        <v>38.461538461538453</v>
      </c>
      <c r="BG108" s="364">
        <v>73.333333333333329</v>
      </c>
      <c r="BH108" s="364">
        <v>25</v>
      </c>
      <c r="BI108" s="364">
        <v>50</v>
      </c>
      <c r="BJ108" s="364">
        <v>33.33333333333335</v>
      </c>
      <c r="BK108" s="364">
        <v>2</v>
      </c>
      <c r="BL108" s="364">
        <v>25</v>
      </c>
      <c r="BM108" s="365">
        <v>14.285714285714281</v>
      </c>
      <c r="BN108" s="349">
        <v>29.005489460034919</v>
      </c>
      <c r="BO108" s="349">
        <v>18.374077808472052</v>
      </c>
    </row>
    <row r="109" spans="1:67">
      <c r="A109" s="20" t="s">
        <v>637</v>
      </c>
      <c r="B109" s="21" t="s">
        <v>638</v>
      </c>
      <c r="C109" s="21" t="s">
        <v>151</v>
      </c>
      <c r="D109" s="21" t="s">
        <v>461</v>
      </c>
      <c r="E109" s="101">
        <v>40</v>
      </c>
      <c r="F109" s="104">
        <v>38</v>
      </c>
      <c r="G109" s="59" t="s">
        <v>717</v>
      </c>
      <c r="H109" s="51" t="s">
        <v>717</v>
      </c>
      <c r="I109" s="132">
        <v>148.37</v>
      </c>
      <c r="J109" s="294">
        <f>(S109/I109)*100</f>
        <v>1.7793354451708567</v>
      </c>
      <c r="K109" s="366">
        <v>0.54</v>
      </c>
      <c r="L109" s="366">
        <v>0.66</v>
      </c>
      <c r="M109" s="202">
        <f>((L109/K109)-1)*100</f>
        <v>22.222222222222211</v>
      </c>
      <c r="N109" s="26">
        <v>40668</v>
      </c>
      <c r="O109" s="26">
        <v>40672</v>
      </c>
      <c r="P109" s="352">
        <v>40695</v>
      </c>
      <c r="Q109" s="26" t="s">
        <v>7</v>
      </c>
      <c r="R109" s="21"/>
      <c r="S109" s="211">
        <f>L109*4</f>
        <v>2.64</v>
      </c>
      <c r="T109" s="214">
        <f>S109/X109*100</f>
        <v>31.353919239904993</v>
      </c>
      <c r="U109" s="332">
        <f>(I109/SQRT(22.5*X109*(I109/AA109))-1)*100</f>
        <v>77.875619684432536</v>
      </c>
      <c r="V109" s="22">
        <f>I109/X109</f>
        <v>17.621140142517817</v>
      </c>
      <c r="W109" s="333">
        <v>12</v>
      </c>
      <c r="X109" s="353">
        <v>8.42</v>
      </c>
      <c r="Y109" s="131">
        <v>1.23</v>
      </c>
      <c r="Z109" s="124">
        <v>1.37</v>
      </c>
      <c r="AA109" s="353">
        <v>4.04</v>
      </c>
      <c r="AB109" s="131">
        <v>8.77</v>
      </c>
      <c r="AC109" s="124">
        <v>9.8800000000000008</v>
      </c>
      <c r="AD109" s="335">
        <f>(AC109/AB109-1)*100</f>
        <v>12.656784492588379</v>
      </c>
      <c r="AE109" s="335">
        <f>(I109/AB109)/Y109</f>
        <v>13.754391819858906</v>
      </c>
      <c r="AF109" s="354">
        <v>10370</v>
      </c>
      <c r="AG109" s="124">
        <v>104.48</v>
      </c>
      <c r="AH109" s="124">
        <v>161.21</v>
      </c>
      <c r="AI109" s="355">
        <f>((I109-AG109)/AG109)*100</f>
        <v>42.008039816232774</v>
      </c>
      <c r="AJ109" s="356">
        <f>((I109-AH109)/AH109)*100</f>
        <v>-7.964766453693942</v>
      </c>
      <c r="AK109" s="357">
        <f>AN109/AO109</f>
        <v>1.4773847975354562</v>
      </c>
      <c r="AL109" s="339">
        <f>((AQ109/AR109)^(1/1)-1)*100</f>
        <v>16.853932584269661</v>
      </c>
      <c r="AM109" s="437">
        <f>((AQ109/AT109)^(1/3)-1)*100</f>
        <v>15.785145445537974</v>
      </c>
      <c r="AN109" s="437">
        <f>((AQ109/AV109)^(1/5)-1)*100</f>
        <v>17.721314133738453</v>
      </c>
      <c r="AO109" s="335">
        <f>((AQ109/BA109)^(1/10)-1)*100</f>
        <v>11.995056510193415</v>
      </c>
      <c r="AP109" s="358"/>
      <c r="AQ109" s="359">
        <v>2.08</v>
      </c>
      <c r="AR109" s="359">
        <v>1.78</v>
      </c>
      <c r="AS109" s="427">
        <v>1.55</v>
      </c>
      <c r="AT109" s="427">
        <v>1.34</v>
      </c>
      <c r="AU109" s="427">
        <v>1.1100000000000001</v>
      </c>
      <c r="AV109" s="427">
        <v>0.92</v>
      </c>
      <c r="AW109" s="427">
        <v>0.78500000000000003</v>
      </c>
      <c r="AX109" s="427">
        <v>0.73499999999999999</v>
      </c>
      <c r="AY109" s="427">
        <v>0.71499999999999997</v>
      </c>
      <c r="AZ109" s="427">
        <v>0.69499999999999995</v>
      </c>
      <c r="BA109" s="427">
        <v>0.67</v>
      </c>
      <c r="BB109" s="366">
        <v>0.63</v>
      </c>
      <c r="BC109" s="363">
        <f t="shared" ref="BC109:BM109" si="20">((AQ109/AR109)-1)*100</f>
        <v>16.853932584269661</v>
      </c>
      <c r="BD109" s="445">
        <f t="shared" si="20"/>
        <v>14.838709677419359</v>
      </c>
      <c r="BE109" s="445">
        <f t="shared" si="20"/>
        <v>15.671641791044767</v>
      </c>
      <c r="BF109" s="445">
        <f t="shared" si="20"/>
        <v>20.72072072072071</v>
      </c>
      <c r="BG109" s="445">
        <f t="shared" si="20"/>
        <v>20.65217391304348</v>
      </c>
      <c r="BH109" s="445">
        <f t="shared" si="20"/>
        <v>17.197452229299358</v>
      </c>
      <c r="BI109" s="445">
        <f t="shared" si="20"/>
        <v>6.8027210884353817</v>
      </c>
      <c r="BJ109" s="445">
        <f t="shared" si="20"/>
        <v>2.7972027972027913</v>
      </c>
      <c r="BK109" s="445">
        <f t="shared" si="20"/>
        <v>2.877697841726623</v>
      </c>
      <c r="BL109" s="445">
        <f t="shared" si="20"/>
        <v>3.731343283582067</v>
      </c>
      <c r="BM109" s="365">
        <f t="shared" si="20"/>
        <v>6.3492063492063489</v>
      </c>
      <c r="BN109" s="349">
        <f>AVERAGE(BC109:BM109)</f>
        <v>11.68116384326823</v>
      </c>
      <c r="BO109" s="349">
        <f>SQRT(AVERAGE((BC109-$BN109)^2,(BD109-$BN109)^2,(BE109-$BN109)^2,(BF109-$BN109)^2,(BG109-$BN109)^2,(BH109-$BN109)^2,(BI109-$BN109)^2,(BJ109-$BN109)^2,(BK109-$BN109)^2,(BL109-$BN109)^2,(BM109-$BN109)^2))</f>
        <v>6.8565031707469091</v>
      </c>
    </row>
    <row r="110" spans="1:67">
      <c r="A110" s="20" t="s">
        <v>259</v>
      </c>
      <c r="B110" s="21" t="s">
        <v>211</v>
      </c>
      <c r="C110" s="21" t="s">
        <v>151</v>
      </c>
      <c r="D110" s="21" t="s">
        <v>778</v>
      </c>
      <c r="E110" s="101">
        <v>16</v>
      </c>
      <c r="F110" s="104">
        <v>164</v>
      </c>
      <c r="G110" s="39" t="s">
        <v>660</v>
      </c>
      <c r="H110" s="40" t="s">
        <v>660</v>
      </c>
      <c r="I110" s="132">
        <v>34.22</v>
      </c>
      <c r="J110" s="294">
        <v>1.8118059614260673</v>
      </c>
      <c r="K110" s="351">
        <v>0.14000000000000001</v>
      </c>
      <c r="L110" s="351">
        <v>0.155</v>
      </c>
      <c r="M110" s="22">
        <v>10.714285714285699</v>
      </c>
      <c r="N110" s="26">
        <v>40541</v>
      </c>
      <c r="O110" s="26">
        <v>40543</v>
      </c>
      <c r="P110" s="352">
        <v>40557</v>
      </c>
      <c r="Q110" s="26" t="s">
        <v>13</v>
      </c>
      <c r="R110" s="399"/>
      <c r="S110" s="211">
        <v>0.62</v>
      </c>
      <c r="T110" s="214">
        <v>29.523809523809529</v>
      </c>
      <c r="U110" s="332">
        <v>27.936161329240193</v>
      </c>
      <c r="V110" s="22">
        <v>16.295238095238087</v>
      </c>
      <c r="W110" s="333">
        <v>12</v>
      </c>
      <c r="X110" s="353">
        <v>2.1</v>
      </c>
      <c r="Y110" s="131">
        <v>0.79</v>
      </c>
      <c r="Z110" s="124">
        <v>1.21</v>
      </c>
      <c r="AA110" s="353">
        <v>2.2599999999999998</v>
      </c>
      <c r="AB110" s="131">
        <v>2.42</v>
      </c>
      <c r="AC110" s="124">
        <v>2.85</v>
      </c>
      <c r="AD110" s="335">
        <v>17.768595041322303</v>
      </c>
      <c r="AE110" s="335">
        <v>17.899361857934927</v>
      </c>
      <c r="AF110" s="354">
        <v>2840</v>
      </c>
      <c r="AG110" s="124">
        <v>24.53</v>
      </c>
      <c r="AH110" s="124">
        <v>39.619999999999997</v>
      </c>
      <c r="AI110" s="355">
        <v>39.502649816551148</v>
      </c>
      <c r="AJ110" s="356">
        <v>-13.62948006057546</v>
      </c>
      <c r="AK110" s="357">
        <v>1.287223172403809</v>
      </c>
      <c r="AL110" s="339">
        <v>3.7037037037036984</v>
      </c>
      <c r="AM110" s="438">
        <v>8.370676266182711</v>
      </c>
      <c r="AN110" s="438">
        <v>9.2388464140373152</v>
      </c>
      <c r="AO110" s="335">
        <v>7.1773462536293122</v>
      </c>
      <c r="AP110" s="358"/>
      <c r="AQ110" s="359">
        <v>0.56000000000000005</v>
      </c>
      <c r="AR110" s="359">
        <v>0.54</v>
      </c>
      <c r="AS110" s="427">
        <v>0.5</v>
      </c>
      <c r="AT110" s="427">
        <v>0.44</v>
      </c>
      <c r="AU110" s="427">
        <v>0.38</v>
      </c>
      <c r="AV110" s="427">
        <v>0.36</v>
      </c>
      <c r="AW110" s="427">
        <v>0.33500000000000002</v>
      </c>
      <c r="AX110" s="427">
        <v>0.32</v>
      </c>
      <c r="AY110" s="427">
        <v>0.3</v>
      </c>
      <c r="AZ110" s="427">
        <v>0.29499999999999998</v>
      </c>
      <c r="BA110" s="427">
        <v>0.28000000000000003</v>
      </c>
      <c r="BB110" s="366">
        <v>0.24</v>
      </c>
      <c r="BC110" s="363">
        <v>3.7037037037036984</v>
      </c>
      <c r="BD110" s="364">
        <v>8.0000000000000071</v>
      </c>
      <c r="BE110" s="364">
        <v>13.636363636363649</v>
      </c>
      <c r="BF110" s="364">
        <v>15.789473684210527</v>
      </c>
      <c r="BG110" s="364">
        <v>5.5555555555555562</v>
      </c>
      <c r="BH110" s="364">
        <v>7.4626865671641776</v>
      </c>
      <c r="BI110" s="364">
        <v>4.6875</v>
      </c>
      <c r="BJ110" s="364">
        <v>6.6666666666666652</v>
      </c>
      <c r="BK110" s="364">
        <v>1.6949152542372841</v>
      </c>
      <c r="BL110" s="364">
        <v>5.3571428571428372</v>
      </c>
      <c r="BM110" s="365">
        <v>16.666666666666671</v>
      </c>
      <c r="BN110" s="349">
        <v>8.1109704174282786</v>
      </c>
      <c r="BO110" s="349">
        <v>4.7828438235928683</v>
      </c>
    </row>
    <row r="111" spans="1:67">
      <c r="A111" s="29" t="s">
        <v>541</v>
      </c>
      <c r="B111" s="31" t="s">
        <v>542</v>
      </c>
      <c r="C111" s="21" t="s">
        <v>151</v>
      </c>
      <c r="D111" s="31" t="s">
        <v>778</v>
      </c>
      <c r="E111" s="102">
        <v>55</v>
      </c>
      <c r="F111" s="104">
        <v>3</v>
      </c>
      <c r="G111" s="41" t="s">
        <v>796</v>
      </c>
      <c r="H111" s="43" t="s">
        <v>660</v>
      </c>
      <c r="I111" s="134">
        <v>60.47</v>
      </c>
      <c r="J111" s="295">
        <f>(S111/I111)*100</f>
        <v>1.8190838432280472</v>
      </c>
      <c r="K111" s="367">
        <v>0.26</v>
      </c>
      <c r="L111" s="398">
        <v>0.27500000000000002</v>
      </c>
      <c r="M111" s="169">
        <f>((L111/K111)-1)*100</f>
        <v>5.7692307692307709</v>
      </c>
      <c r="N111" s="322">
        <v>40417</v>
      </c>
      <c r="O111" s="322">
        <v>40421</v>
      </c>
      <c r="P111" s="328">
        <v>40436</v>
      </c>
      <c r="Q111" s="45" t="s">
        <v>8</v>
      </c>
      <c r="R111" s="31"/>
      <c r="S111" s="171">
        <f>L111*4</f>
        <v>1.1000000000000001</v>
      </c>
      <c r="T111" s="214">
        <f>S111/X111*100</f>
        <v>24.070021881838073</v>
      </c>
      <c r="U111" s="332">
        <f>(I111/SQRT(22.5*X111*(I111/AA111))-1)*100</f>
        <v>16.048188721406099</v>
      </c>
      <c r="V111" s="32">
        <f>I111/X111</f>
        <v>13.23194748358862</v>
      </c>
      <c r="W111" s="369">
        <v>12</v>
      </c>
      <c r="X111" s="125">
        <v>4.57</v>
      </c>
      <c r="Y111" s="133">
        <v>1.05</v>
      </c>
      <c r="Z111" s="125">
        <v>1.43</v>
      </c>
      <c r="AA111" s="125">
        <v>2.29</v>
      </c>
      <c r="AB111" s="133">
        <v>4.58</v>
      </c>
      <c r="AC111" s="125">
        <v>5.27</v>
      </c>
      <c r="AD111" s="370">
        <f>(AC111/AB111-1)*100</f>
        <v>15.0655021834061</v>
      </c>
      <c r="AE111" s="335">
        <f>(I111/AB111)/Y111</f>
        <v>12.574339779579953</v>
      </c>
      <c r="AF111" s="371">
        <v>11250</v>
      </c>
      <c r="AG111" s="125">
        <v>43.23</v>
      </c>
      <c r="AH111" s="125">
        <v>70.150000000000006</v>
      </c>
      <c r="AI111" s="372">
        <f>((I111-AG111)/AG111)*100</f>
        <v>39.879713162155916</v>
      </c>
      <c r="AJ111" s="373">
        <f>((I111-AH111)/AH111)*100</f>
        <v>-13.799002138275132</v>
      </c>
      <c r="AK111" s="374">
        <f>AN111/AO111</f>
        <v>1.2155991876932613</v>
      </c>
      <c r="AL111" s="339">
        <f>((AQ111/AR111)^(1/1)-1)*100</f>
        <v>4.9019607843137303</v>
      </c>
      <c r="AM111" s="437">
        <f>((AQ111/AT111)^(1/3)-1)*100</f>
        <v>11.591474856823325</v>
      </c>
      <c r="AN111" s="437">
        <f>((AQ111/AV111)^(1/5)-1)*100</f>
        <v>10.14580680445134</v>
      </c>
      <c r="AO111" s="335">
        <f>((AQ111/BA111)^(1/10)-1)*100</f>
        <v>8.3463422048711386</v>
      </c>
      <c r="AP111" s="375"/>
      <c r="AQ111" s="376">
        <v>1.07</v>
      </c>
      <c r="AR111" s="376">
        <v>1.02</v>
      </c>
      <c r="AS111" s="378">
        <v>0.9</v>
      </c>
      <c r="AT111" s="378">
        <v>0.77</v>
      </c>
      <c r="AU111" s="378">
        <v>0.71</v>
      </c>
      <c r="AV111" s="378">
        <v>0.66</v>
      </c>
      <c r="AW111" s="378">
        <v>0.61</v>
      </c>
      <c r="AX111" s="378">
        <v>0.56999999999999995</v>
      </c>
      <c r="AY111" s="377">
        <v>0.54</v>
      </c>
      <c r="AZ111" s="378">
        <v>0.52</v>
      </c>
      <c r="BA111" s="378">
        <v>0.48</v>
      </c>
      <c r="BB111" s="398">
        <v>0.44</v>
      </c>
      <c r="BC111" s="363">
        <f t="shared" ref="BC111:BM112" si="21">((AQ111/AR111)-1)*100</f>
        <v>4.9019607843137303</v>
      </c>
      <c r="BD111" s="445">
        <f t="shared" si="21"/>
        <v>13.33333333333333</v>
      </c>
      <c r="BE111" s="445">
        <f t="shared" si="21"/>
        <v>16.883116883116877</v>
      </c>
      <c r="BF111" s="445">
        <f t="shared" si="21"/>
        <v>8.4507042253521227</v>
      </c>
      <c r="BG111" s="445">
        <f t="shared" si="21"/>
        <v>7.575757575757569</v>
      </c>
      <c r="BH111" s="445">
        <f t="shared" si="21"/>
        <v>8.196721311475418</v>
      </c>
      <c r="BI111" s="445">
        <f t="shared" si="21"/>
        <v>7.0175438596491224</v>
      </c>
      <c r="BJ111" s="445">
        <f t="shared" si="21"/>
        <v>5.5555555555555358</v>
      </c>
      <c r="BK111" s="445">
        <f t="shared" si="21"/>
        <v>3.8461538461538547</v>
      </c>
      <c r="BL111" s="445">
        <f t="shared" si="21"/>
        <v>8.3333333333333481</v>
      </c>
      <c r="BM111" s="365">
        <f t="shared" si="21"/>
        <v>9.0909090909090828</v>
      </c>
      <c r="BN111" s="349">
        <f>AVERAGE(BC111:BM111)</f>
        <v>8.4713717999045457</v>
      </c>
      <c r="BO111" s="349">
        <f>SQRT(AVERAGE((BC111-$BN111)^2,(BD111-$BN111)^2,(BE111-$BN111)^2,(BF111-$BN111)^2,(BG111-$BN111)^2,(BH111-$BN111)^2,(BI111-$BN111)^2,(BJ111-$BN111)^2,(BK111-$BN111)^2,(BL111-$BN111)^2,(BM111-$BN111)^2))</f>
        <v>3.5729530365741509</v>
      </c>
    </row>
    <row r="112" spans="1:67">
      <c r="A112" s="20" t="s">
        <v>438</v>
      </c>
      <c r="B112" s="21" t="s">
        <v>439</v>
      </c>
      <c r="C112" s="21" t="s">
        <v>151</v>
      </c>
      <c r="D112" s="21" t="s">
        <v>723</v>
      </c>
      <c r="E112" s="101">
        <v>54</v>
      </c>
      <c r="F112" s="104">
        <v>8</v>
      </c>
      <c r="G112" s="39" t="s">
        <v>660</v>
      </c>
      <c r="H112" s="40" t="s">
        <v>660</v>
      </c>
      <c r="I112" s="132">
        <v>79.02</v>
      </c>
      <c r="J112" s="293">
        <f>(S112/I112)*100</f>
        <v>1.8729435585927614</v>
      </c>
      <c r="K112" s="366">
        <v>0.32</v>
      </c>
      <c r="L112" s="366">
        <v>0.37</v>
      </c>
      <c r="M112" s="166">
        <f>((L112/K112)-1)*100</f>
        <v>15.625</v>
      </c>
      <c r="N112" s="26">
        <v>40669</v>
      </c>
      <c r="O112" s="26">
        <v>40673</v>
      </c>
      <c r="P112" s="352">
        <v>40697</v>
      </c>
      <c r="Q112" s="81" t="s">
        <v>142</v>
      </c>
      <c r="R112" s="80" t="s">
        <v>574</v>
      </c>
      <c r="S112" s="211">
        <f>L112*4</f>
        <v>1.48</v>
      </c>
      <c r="T112" s="213">
        <f>S112/X112*100</f>
        <v>24.915824915824913</v>
      </c>
      <c r="U112" s="380">
        <f>(I112/SQRT(22.5*X112*(I112/AA112))-1)*100</f>
        <v>17.119180141010016</v>
      </c>
      <c r="V112" s="22">
        <f>I112/X112</f>
        <v>13.303030303030301</v>
      </c>
      <c r="W112" s="333">
        <v>6</v>
      </c>
      <c r="X112" s="353">
        <v>5.94</v>
      </c>
      <c r="Y112" s="131">
        <v>1.23</v>
      </c>
      <c r="Z112" s="353">
        <v>1.0900000000000001</v>
      </c>
      <c r="AA112" s="353">
        <v>2.3199999999999998</v>
      </c>
      <c r="AB112" s="131">
        <v>6.37</v>
      </c>
      <c r="AC112" s="353">
        <v>7.51</v>
      </c>
      <c r="AD112" s="335">
        <f>(AC112/AB112-1)*100</f>
        <v>17.896389324960737</v>
      </c>
      <c r="AE112" s="381">
        <f>(I112/AB112)/Y112</f>
        <v>10.085384998276984</v>
      </c>
      <c r="AF112" s="354">
        <v>12810</v>
      </c>
      <c r="AG112" s="353">
        <v>58.71</v>
      </c>
      <c r="AH112" s="353">
        <v>99.4</v>
      </c>
      <c r="AI112" s="355">
        <f>((I112-AG112)/AG112)*100</f>
        <v>34.593765968318849</v>
      </c>
      <c r="AJ112" s="356">
        <f>((I112-AH112)/AH112)*100</f>
        <v>-20.503018108651919</v>
      </c>
      <c r="AK112" s="357">
        <f>AN112/AO112</f>
        <v>1.4821441920893439</v>
      </c>
      <c r="AL112" s="382">
        <f>((AQ112/AR112)^(1/1)-1)*100</f>
        <v>7.0000000000000062</v>
      </c>
      <c r="AM112" s="383">
        <f>((AQ112/AT112)^(1/3)-1)*100</f>
        <v>11.915562582713912</v>
      </c>
      <c r="AN112" s="383">
        <f>((AQ112/AV112)^(1/5)-1)*100</f>
        <v>13.291107433298643</v>
      </c>
      <c r="AO112" s="334">
        <f>((AQ112/BA112)^(1/10)-1)*100</f>
        <v>8.9674860949679136</v>
      </c>
      <c r="AP112" s="358"/>
      <c r="AQ112" s="359">
        <v>1.07</v>
      </c>
      <c r="AR112" s="384">
        <v>1</v>
      </c>
      <c r="AS112" s="428">
        <v>0.92</v>
      </c>
      <c r="AT112" s="428">
        <v>0.76332999999999995</v>
      </c>
      <c r="AU112" s="428">
        <v>0.65332999999999997</v>
      </c>
      <c r="AV112" s="428">
        <v>0.57333000000000001</v>
      </c>
      <c r="AW112" s="444">
        <v>0.50666</v>
      </c>
      <c r="AX112" s="428">
        <v>0.50666</v>
      </c>
      <c r="AY112" s="444">
        <v>0.48</v>
      </c>
      <c r="AZ112" s="428">
        <v>0.48</v>
      </c>
      <c r="BA112" s="444">
        <v>0.45333000000000001</v>
      </c>
      <c r="BB112" s="366">
        <v>0.45333000000000001</v>
      </c>
      <c r="BC112" s="346">
        <f t="shared" si="21"/>
        <v>7.0000000000000062</v>
      </c>
      <c r="BD112" s="347">
        <f t="shared" si="21"/>
        <v>8.6956521739130377</v>
      </c>
      <c r="BE112" s="347">
        <f t="shared" si="21"/>
        <v>20.524543775300351</v>
      </c>
      <c r="BF112" s="347">
        <f t="shared" si="21"/>
        <v>16.83682059602345</v>
      </c>
      <c r="BG112" s="347">
        <f t="shared" si="21"/>
        <v>13.953569497497064</v>
      </c>
      <c r="BH112" s="347">
        <f t="shared" si="21"/>
        <v>13.158725772707536</v>
      </c>
      <c r="BI112" s="347">
        <f t="shared" si="21"/>
        <v>0</v>
      </c>
      <c r="BJ112" s="347">
        <f t="shared" si="21"/>
        <v>5.55416666666666</v>
      </c>
      <c r="BK112" s="347">
        <f t="shared" si="21"/>
        <v>0</v>
      </c>
      <c r="BL112" s="347">
        <f t="shared" si="21"/>
        <v>5.8831314936139245</v>
      </c>
      <c r="BM112" s="348">
        <f t="shared" si="21"/>
        <v>0</v>
      </c>
      <c r="BN112" s="350">
        <f>AVERAGE(BC112:BM112)</f>
        <v>8.327873634156548</v>
      </c>
      <c r="BO112" s="350">
        <f>SQRT(AVERAGE((BC112-$BN112)^2,(BD112-$BN112)^2,(BE112-$BN112)^2,(BF112-$BN112)^2,(BG112-$BN112)^2,(BH112-$BN112)^2,(BI112-$BN112)^2,(BJ112-$BN112)^2,(BK112-$BN112)^2,(BL112-$BN112)^2,(BM112-$BN112)^2))</f>
        <v>6.7404861503951814</v>
      </c>
    </row>
    <row r="113" spans="1:67">
      <c r="A113" s="20" t="s">
        <v>499</v>
      </c>
      <c r="B113" s="21" t="s">
        <v>500</v>
      </c>
      <c r="C113" s="21" t="s">
        <v>151</v>
      </c>
      <c r="D113" s="21" t="s">
        <v>778</v>
      </c>
      <c r="E113" s="101">
        <v>14</v>
      </c>
      <c r="F113" s="104">
        <v>182</v>
      </c>
      <c r="G113" s="39" t="s">
        <v>660</v>
      </c>
      <c r="H113" s="40" t="s">
        <v>660</v>
      </c>
      <c r="I113" s="156">
        <v>43.93</v>
      </c>
      <c r="J113" s="294">
        <v>1.9121329387662194</v>
      </c>
      <c r="K113" s="385">
        <v>0.2</v>
      </c>
      <c r="L113" s="351">
        <v>0.21</v>
      </c>
      <c r="M113" s="22">
        <v>4.9999999999999822</v>
      </c>
      <c r="N113" s="26">
        <v>40557</v>
      </c>
      <c r="O113" s="26">
        <v>40561</v>
      </c>
      <c r="P113" s="352">
        <v>40576</v>
      </c>
      <c r="Q113" s="26" t="s">
        <v>694</v>
      </c>
      <c r="R113" s="21"/>
      <c r="S113" s="211">
        <v>0.84</v>
      </c>
      <c r="T113" s="214">
        <v>42.85714285714284</v>
      </c>
      <c r="U113" s="332">
        <v>195.06454192299481</v>
      </c>
      <c r="V113" s="22">
        <v>22.413265306122451</v>
      </c>
      <c r="W113" s="333">
        <v>12</v>
      </c>
      <c r="X113" s="353">
        <v>1.96</v>
      </c>
      <c r="Y113" s="131">
        <v>0.91</v>
      </c>
      <c r="Z113" s="353">
        <v>3.36</v>
      </c>
      <c r="AA113" s="353">
        <v>8.74</v>
      </c>
      <c r="AB113" s="131">
        <v>2.42</v>
      </c>
      <c r="AC113" s="124">
        <v>2.8</v>
      </c>
      <c r="AD113" s="335">
        <v>15.702479338842972</v>
      </c>
      <c r="AE113" s="386">
        <v>19.948233584597212</v>
      </c>
      <c r="AF113" s="354">
        <v>2660</v>
      </c>
      <c r="AG113" s="353">
        <v>27.05</v>
      </c>
      <c r="AH113" s="353">
        <v>54.41</v>
      </c>
      <c r="AI113" s="355">
        <v>62.402957486136778</v>
      </c>
      <c r="AJ113" s="356">
        <v>-19.261165226980328</v>
      </c>
      <c r="AK113" s="357">
        <v>0.52816082859426505</v>
      </c>
      <c r="AL113" s="339">
        <v>5.2631578947368363</v>
      </c>
      <c r="AM113" s="438">
        <v>6.6224564261434953</v>
      </c>
      <c r="AN113" s="438">
        <v>8.9976987048345318</v>
      </c>
      <c r="AO113" s="335">
        <v>17.0359069012795</v>
      </c>
      <c r="AP113" s="358"/>
      <c r="AQ113" s="359">
        <v>0.8</v>
      </c>
      <c r="AR113" s="359">
        <v>0.76</v>
      </c>
      <c r="AS113" s="427">
        <v>0.74</v>
      </c>
      <c r="AT113" s="427">
        <v>0.66</v>
      </c>
      <c r="AU113" s="427">
        <v>0.57999999999999996</v>
      </c>
      <c r="AV113" s="427">
        <v>0.52</v>
      </c>
      <c r="AW113" s="427">
        <v>0.37333</v>
      </c>
      <c r="AX113" s="427">
        <v>0.22067000000000001</v>
      </c>
      <c r="AY113" s="427">
        <v>0.19333</v>
      </c>
      <c r="AZ113" s="427">
        <v>0.17780000000000001</v>
      </c>
      <c r="BA113" s="427">
        <v>0.16592000000000001</v>
      </c>
      <c r="BB113" s="362">
        <v>0.13036</v>
      </c>
      <c r="BC113" s="363">
        <v>5.2631578947368363</v>
      </c>
      <c r="BD113" s="445">
        <v>2.7027027027026977</v>
      </c>
      <c r="BE113" s="445">
        <v>12.121212121212107</v>
      </c>
      <c r="BF113" s="445">
        <v>13.793103448275867</v>
      </c>
      <c r="BG113" s="445">
        <v>11.538461538461519</v>
      </c>
      <c r="BH113" s="445">
        <v>39.286957919267145</v>
      </c>
      <c r="BI113" s="445">
        <v>69.180223863687857</v>
      </c>
      <c r="BJ113" s="445">
        <v>14.141623131433301</v>
      </c>
      <c r="BK113" s="445">
        <v>8.734533183352065</v>
      </c>
      <c r="BL113" s="445">
        <v>7.1600771456123544</v>
      </c>
      <c r="BM113" s="365">
        <v>27.278306228904569</v>
      </c>
      <c r="BN113" s="349">
        <v>19.2000326525133</v>
      </c>
      <c r="BO113" s="349">
        <v>18.711396448881612</v>
      </c>
    </row>
    <row r="114" spans="1:67">
      <c r="A114" s="20" t="s">
        <v>413</v>
      </c>
      <c r="B114" s="21" t="s">
        <v>414</v>
      </c>
      <c r="C114" s="21" t="s">
        <v>151</v>
      </c>
      <c r="D114" s="21" t="s">
        <v>723</v>
      </c>
      <c r="E114" s="101">
        <v>35</v>
      </c>
      <c r="F114" s="104">
        <v>66</v>
      </c>
      <c r="G114" s="39" t="s">
        <v>660</v>
      </c>
      <c r="H114" s="40" t="s">
        <v>660</v>
      </c>
      <c r="I114" s="132">
        <v>36.81</v>
      </c>
      <c r="J114" s="214">
        <f>(S114/I114)*100</f>
        <v>2.1733224667209998</v>
      </c>
      <c r="K114" s="366">
        <v>0.19</v>
      </c>
      <c r="L114" s="366">
        <v>0.2</v>
      </c>
      <c r="M114" s="202">
        <f>((L114/K114)-1)*100</f>
        <v>5.2631578947368363</v>
      </c>
      <c r="N114" s="26">
        <v>40569</v>
      </c>
      <c r="O114" s="26">
        <v>40571</v>
      </c>
      <c r="P114" s="352">
        <v>40585</v>
      </c>
      <c r="Q114" s="81" t="s">
        <v>16</v>
      </c>
      <c r="R114" s="185"/>
      <c r="S114" s="211">
        <f>L114*4</f>
        <v>0.8</v>
      </c>
      <c r="T114" s="214">
        <f>S114/X114*100</f>
        <v>37.209302325581397</v>
      </c>
      <c r="U114" s="332">
        <f>(I114/SQRT(22.5*X114*(I114/AA114))-1)*100</f>
        <v>13.400709566706691</v>
      </c>
      <c r="V114" s="22">
        <f>I114/X114</f>
        <v>17.120930232558141</v>
      </c>
      <c r="W114" s="333">
        <v>12</v>
      </c>
      <c r="X114" s="353">
        <v>2.15</v>
      </c>
      <c r="Y114" s="131">
        <v>1.34</v>
      </c>
      <c r="Z114" s="353">
        <v>1.18</v>
      </c>
      <c r="AA114" s="353">
        <v>1.69</v>
      </c>
      <c r="AB114" s="131">
        <v>2.46</v>
      </c>
      <c r="AC114" s="353">
        <v>2.96</v>
      </c>
      <c r="AD114" s="335">
        <f>(AC114/AB114-1)*100</f>
        <v>20.32520325203253</v>
      </c>
      <c r="AE114" s="386">
        <f>(I114/AB114)/Y114</f>
        <v>11.16672733891518</v>
      </c>
      <c r="AF114" s="354">
        <v>3620</v>
      </c>
      <c r="AG114" s="353">
        <v>29.41</v>
      </c>
      <c r="AH114" s="353">
        <v>42.43</v>
      </c>
      <c r="AI114" s="355">
        <f>((I114-AG114)/AG114)*100</f>
        <v>25.16150969058144</v>
      </c>
      <c r="AJ114" s="356">
        <f>((I114-AH114)/AH114)*100</f>
        <v>-13.245345274569875</v>
      </c>
      <c r="AK114" s="357">
        <f>AN114/AO114</f>
        <v>0.88936111474278334</v>
      </c>
      <c r="AL114" s="339">
        <f>((AQ114/AR114)^(1/1)-1)*100</f>
        <v>5.555555555555558</v>
      </c>
      <c r="AM114" s="437">
        <f>((AQ114/AT114)^(1/3)-1)*100</f>
        <v>8.1983855523197757</v>
      </c>
      <c r="AN114" s="437">
        <f>((AQ114/AV114)^(1/5)-1)*100</f>
        <v>7.8852443962371455</v>
      </c>
      <c r="AO114" s="335">
        <f>((AQ114/BA114)^(1/10)-1)*100</f>
        <v>8.8661897462401171</v>
      </c>
      <c r="AP114" s="358"/>
      <c r="AQ114" s="359">
        <v>0.76</v>
      </c>
      <c r="AR114" s="359">
        <v>0.72</v>
      </c>
      <c r="AS114" s="428">
        <v>0.68</v>
      </c>
      <c r="AT114" s="428">
        <v>0.6</v>
      </c>
      <c r="AU114" s="428">
        <v>0.56000000000000005</v>
      </c>
      <c r="AV114" s="428">
        <v>0.52</v>
      </c>
      <c r="AW114" s="428">
        <v>0.43</v>
      </c>
      <c r="AX114" s="428">
        <v>0.4</v>
      </c>
      <c r="AY114" s="428">
        <v>0.375</v>
      </c>
      <c r="AZ114" s="428">
        <v>0.35</v>
      </c>
      <c r="BA114" s="428">
        <v>0.32500000000000001</v>
      </c>
      <c r="BB114" s="366">
        <v>0.32</v>
      </c>
      <c r="BC114" s="363">
        <f t="shared" ref="BC114:BM118" si="22">((AQ114/AR114)-1)*100</f>
        <v>5.555555555555558</v>
      </c>
      <c r="BD114" s="364">
        <f t="shared" si="22"/>
        <v>5.8823529411764497</v>
      </c>
      <c r="BE114" s="364">
        <f t="shared" si="22"/>
        <v>13.333333333333353</v>
      </c>
      <c r="BF114" s="364">
        <f t="shared" si="22"/>
        <v>7.1428571428571397</v>
      </c>
      <c r="BG114" s="364">
        <f t="shared" si="22"/>
        <v>7.6923076923077094</v>
      </c>
      <c r="BH114" s="364">
        <f t="shared" si="22"/>
        <v>20.930232558139551</v>
      </c>
      <c r="BI114" s="364">
        <f t="shared" si="22"/>
        <v>7.4999999999999956</v>
      </c>
      <c r="BJ114" s="364">
        <f t="shared" si="22"/>
        <v>6.6666666666666652</v>
      </c>
      <c r="BK114" s="364">
        <f t="shared" si="22"/>
        <v>7.1428571428571397</v>
      </c>
      <c r="BL114" s="364">
        <f t="shared" si="22"/>
        <v>7.6923076923076872</v>
      </c>
      <c r="BM114" s="365">
        <f t="shared" si="22"/>
        <v>1.5625</v>
      </c>
      <c r="BN114" s="349">
        <f>AVERAGE(BC114:BM114)</f>
        <v>8.281906429563751</v>
      </c>
      <c r="BO114" s="349">
        <f>SQRT(AVERAGE((BC114-$BN114)^2,(BD114-$BN114)^2,(BE114-$BN114)^2,(BF114-$BN114)^2,(BG114-$BN114)^2,(BH114-$BN114)^2,(BI114-$BN114)^2,(BJ114-$BN114)^2,(BK114-$BN114)^2,(BL114-$BN114)^2,(BM114-$BN114)^2))</f>
        <v>4.770637783450292</v>
      </c>
    </row>
    <row r="115" spans="1:67">
      <c r="A115" s="76" t="s">
        <v>569</v>
      </c>
      <c r="B115" s="447" t="s">
        <v>115</v>
      </c>
      <c r="C115" s="21" t="s">
        <v>151</v>
      </c>
      <c r="D115" s="21" t="s">
        <v>371</v>
      </c>
      <c r="E115" s="101">
        <v>26</v>
      </c>
      <c r="F115" s="104">
        <v>95</v>
      </c>
      <c r="G115" s="59" t="s">
        <v>717</v>
      </c>
      <c r="H115" s="51" t="s">
        <v>717</v>
      </c>
      <c r="I115" s="132">
        <v>90.88</v>
      </c>
      <c r="J115" s="214">
        <f>(S115/I115)*100</f>
        <v>2.34375</v>
      </c>
      <c r="K115" s="366">
        <v>0.52249999999999996</v>
      </c>
      <c r="L115" s="366">
        <v>0.53249999999999997</v>
      </c>
      <c r="M115" s="284">
        <f>((L115/K115)-1)*100</f>
        <v>1.9138755980861344</v>
      </c>
      <c r="N115" s="26">
        <v>40690</v>
      </c>
      <c r="O115" s="26">
        <v>40695</v>
      </c>
      <c r="P115" s="352">
        <v>40709</v>
      </c>
      <c r="Q115" s="26" t="s">
        <v>8</v>
      </c>
      <c r="R115" s="21" t="s">
        <v>370</v>
      </c>
      <c r="S115" s="211">
        <f>L115*4</f>
        <v>2.13</v>
      </c>
      <c r="T115" s="214">
        <f>S115/X115*100</f>
        <v>13.627639155470247</v>
      </c>
      <c r="U115" s="332">
        <f>(I115/SQRT(22.5*X115*(I115/AA115))-1)*100</f>
        <v>-38.156470303260249</v>
      </c>
      <c r="V115" s="22">
        <f>I115/X115</f>
        <v>5.8144593730006395</v>
      </c>
      <c r="W115" s="333">
        <v>12</v>
      </c>
      <c r="X115" s="353">
        <v>15.63</v>
      </c>
      <c r="Y115" s="131">
        <v>0.13</v>
      </c>
      <c r="Z115" s="124">
        <v>0.27</v>
      </c>
      <c r="AA115" s="353">
        <v>1.48</v>
      </c>
      <c r="AB115" s="131">
        <v>13</v>
      </c>
      <c r="AC115" s="124">
        <v>14.4</v>
      </c>
      <c r="AD115" s="335">
        <f>(AC115/AB115-1)*100</f>
        <v>10.769230769230775</v>
      </c>
      <c r="AE115" s="386">
        <f>(I115/AB115)/Y115</f>
        <v>53.77514792899408</v>
      </c>
      <c r="AF115" s="354">
        <v>763</v>
      </c>
      <c r="AG115" s="124">
        <v>75.209999999999994</v>
      </c>
      <c r="AH115" s="124">
        <v>132.69</v>
      </c>
      <c r="AI115" s="355">
        <f>((I115-AG115)/AG115)*100</f>
        <v>20.83499534636352</v>
      </c>
      <c r="AJ115" s="356">
        <f>((I115-AH115)/AH115)*100</f>
        <v>-31.509533499133319</v>
      </c>
      <c r="AK115" s="357">
        <f>AN115/AO115</f>
        <v>0.27551519012596681</v>
      </c>
      <c r="AL115" s="339">
        <f>((AQ115/AR115)^(1/1)-1)*100</f>
        <v>0.846432889963733</v>
      </c>
      <c r="AM115" s="437">
        <f>((AQ115/AT115)^(1/3)-1)*100</f>
        <v>1.7373191973325319</v>
      </c>
      <c r="AN115" s="437">
        <f>((AQ115/AV115)^(1/5)-1)*100</f>
        <v>2.4481976729668231</v>
      </c>
      <c r="AO115" s="335">
        <f>((AQ115/BA115)^(1/10)-1)*100</f>
        <v>8.8858900006474997</v>
      </c>
      <c r="AP115" s="358"/>
      <c r="AQ115" s="359">
        <v>2.085</v>
      </c>
      <c r="AR115" s="359">
        <v>2.0674999999999999</v>
      </c>
      <c r="AS115" s="428">
        <v>2.0449999999999999</v>
      </c>
      <c r="AT115" s="428">
        <v>1.98</v>
      </c>
      <c r="AU115" s="428">
        <v>1.905</v>
      </c>
      <c r="AV115" s="428">
        <v>1.8474999999999999</v>
      </c>
      <c r="AW115" s="428">
        <v>1.675</v>
      </c>
      <c r="AX115" s="428">
        <v>1.26</v>
      </c>
      <c r="AY115" s="428">
        <v>0.97</v>
      </c>
      <c r="AZ115" s="428">
        <v>0.93</v>
      </c>
      <c r="BA115" s="428">
        <v>0.89</v>
      </c>
      <c r="BB115" s="366">
        <v>0.85</v>
      </c>
      <c r="BC115" s="363">
        <f t="shared" si="22"/>
        <v>0.846432889963733</v>
      </c>
      <c r="BD115" s="445">
        <f t="shared" si="22"/>
        <v>1.1002444987775029</v>
      </c>
      <c r="BE115" s="445">
        <f t="shared" si="22"/>
        <v>3.2828282828282873</v>
      </c>
      <c r="BF115" s="445">
        <f t="shared" si="22"/>
        <v>3.937007874015741</v>
      </c>
      <c r="BG115" s="445">
        <f t="shared" si="22"/>
        <v>3.1123139377537301</v>
      </c>
      <c r="BH115" s="445">
        <f t="shared" si="22"/>
        <v>10.298507462686569</v>
      </c>
      <c r="BI115" s="445">
        <f t="shared" si="22"/>
        <v>32.93650793650793</v>
      </c>
      <c r="BJ115" s="445">
        <f t="shared" si="22"/>
        <v>29.896907216494849</v>
      </c>
      <c r="BK115" s="445">
        <f t="shared" si="22"/>
        <v>4.3010752688172005</v>
      </c>
      <c r="BL115" s="445">
        <f t="shared" si="22"/>
        <v>4.4943820224719211</v>
      </c>
      <c r="BM115" s="365">
        <f t="shared" si="22"/>
        <v>4.705882352941182</v>
      </c>
      <c r="BN115" s="349">
        <f>AVERAGE(BC115:BM115)</f>
        <v>8.9920081584780593</v>
      </c>
      <c r="BO115" s="349">
        <f>SQRT(AVERAGE((BC115-$BN115)^2,(BD115-$BN115)^2,(BE115-$BN115)^2,(BF115-$BN115)^2,(BG115-$BN115)^2,(BH115-$BN115)^2,(BI115-$BN115)^2,(BJ115-$BN115)^2,(BK115-$BN115)^2,(BL115-$BN115)^2,(BM115-$BN115)^2))</f>
        <v>10.846088856468775</v>
      </c>
    </row>
    <row r="116" spans="1:67">
      <c r="A116" s="77" t="s">
        <v>279</v>
      </c>
      <c r="B116" s="21" t="s">
        <v>280</v>
      </c>
      <c r="C116" s="21" t="s">
        <v>151</v>
      </c>
      <c r="D116" s="21" t="s">
        <v>769</v>
      </c>
      <c r="E116" s="101">
        <v>25</v>
      </c>
      <c r="F116" s="104">
        <v>96</v>
      </c>
      <c r="G116" s="39" t="s">
        <v>660</v>
      </c>
      <c r="H116" s="40" t="s">
        <v>660</v>
      </c>
      <c r="I116" s="132">
        <v>29.6</v>
      </c>
      <c r="J116" s="215">
        <f>(S116/I116)*100</f>
        <v>2.432432432432432</v>
      </c>
      <c r="K116" s="82">
        <v>0.17499999999999999</v>
      </c>
      <c r="L116" s="82">
        <v>0.18</v>
      </c>
      <c r="M116" s="741">
        <f>((L116/K116)-1)*100</f>
        <v>2.8571428571428692</v>
      </c>
      <c r="N116" s="26">
        <v>40457</v>
      </c>
      <c r="O116" s="26">
        <v>40459</v>
      </c>
      <c r="P116" s="352">
        <v>40480</v>
      </c>
      <c r="Q116" s="26" t="s">
        <v>6</v>
      </c>
      <c r="R116" s="21"/>
      <c r="S116" s="171">
        <f>L116*4</f>
        <v>0.72</v>
      </c>
      <c r="T116" s="215">
        <f>S116/X116*100</f>
        <v>37.894736842105267</v>
      </c>
      <c r="U116" s="388">
        <f>(I116/SQRT(22.5*X116*(I116/AA116))-1)*100</f>
        <v>-1.8963431600018454</v>
      </c>
      <c r="V116" s="22">
        <f>I116/X116</f>
        <v>15.578947368421055</v>
      </c>
      <c r="W116" s="369">
        <v>7</v>
      </c>
      <c r="X116" s="353">
        <v>1.9</v>
      </c>
      <c r="Y116" s="131">
        <v>1.28</v>
      </c>
      <c r="Z116" s="124">
        <v>1.19</v>
      </c>
      <c r="AA116" s="353">
        <v>1.39</v>
      </c>
      <c r="AB116" s="131">
        <v>2.19</v>
      </c>
      <c r="AC116" s="353">
        <v>2.5099999999999998</v>
      </c>
      <c r="AD116" s="335">
        <f>(AC116/AB116-1)*100</f>
        <v>14.611872146118721</v>
      </c>
      <c r="AE116" s="389">
        <f>(I116/AB116)/Y116</f>
        <v>10.559360730593607</v>
      </c>
      <c r="AF116" s="354">
        <v>1560</v>
      </c>
      <c r="AG116" s="124">
        <v>24.88</v>
      </c>
      <c r="AH116" s="124">
        <v>38.729999999999997</v>
      </c>
      <c r="AI116" s="355">
        <f>((I116-AG116)/AG116)*100</f>
        <v>18.971061093247599</v>
      </c>
      <c r="AJ116" s="356">
        <f>((I116-AH116)/AH116)*100</f>
        <v>-23.573457268267482</v>
      </c>
      <c r="AK116" s="357">
        <f>AN116/AO116</f>
        <v>1.2033650601987647</v>
      </c>
      <c r="AL116" s="390">
        <f>((AQ116/AR116)^(1/1)-1)*100</f>
        <v>2.9197080291970767</v>
      </c>
      <c r="AM116" s="391">
        <f>((AQ116/AT116)^(1/3)-1)*100</f>
        <v>7.3424294788273059</v>
      </c>
      <c r="AN116" s="391">
        <f>((AQ116/AV116)^(1/5)-1)*100</f>
        <v>8.9146391819317152</v>
      </c>
      <c r="AO116" s="370">
        <f>((AQ116/BA116)^(1/10)-1)*100</f>
        <v>7.4080920884135093</v>
      </c>
      <c r="AP116" s="358"/>
      <c r="AQ116" s="359">
        <v>0.70499999999999996</v>
      </c>
      <c r="AR116" s="359">
        <v>0.68500000000000005</v>
      </c>
      <c r="AS116" s="427">
        <v>0.62</v>
      </c>
      <c r="AT116" s="427">
        <v>0.56999999999999995</v>
      </c>
      <c r="AU116" s="427">
        <v>0.53</v>
      </c>
      <c r="AV116" s="427">
        <v>0.46</v>
      </c>
      <c r="AW116" s="427">
        <v>0.42499999999999999</v>
      </c>
      <c r="AX116" s="427">
        <v>0.40500000000000003</v>
      </c>
      <c r="AY116" s="427">
        <v>0.38500000000000001</v>
      </c>
      <c r="AZ116" s="427">
        <v>0.36499999999999999</v>
      </c>
      <c r="BA116" s="427">
        <v>0.34499999999999997</v>
      </c>
      <c r="BB116" s="366">
        <v>0.32500000000000001</v>
      </c>
      <c r="BC116" s="392">
        <f t="shared" si="22"/>
        <v>2.9197080291970767</v>
      </c>
      <c r="BD116" s="393">
        <f t="shared" si="22"/>
        <v>10.483870967741948</v>
      </c>
      <c r="BE116" s="393">
        <f t="shared" si="22"/>
        <v>8.7719298245614077</v>
      </c>
      <c r="BF116" s="393">
        <f t="shared" si="22"/>
        <v>7.5471698113207308</v>
      </c>
      <c r="BG116" s="393">
        <f t="shared" si="22"/>
        <v>15.217391304347828</v>
      </c>
      <c r="BH116" s="393">
        <f t="shared" si="22"/>
        <v>8.235294117647074</v>
      </c>
      <c r="BI116" s="393">
        <f t="shared" si="22"/>
        <v>4.9382716049382713</v>
      </c>
      <c r="BJ116" s="393">
        <f t="shared" si="22"/>
        <v>5.1948051948051965</v>
      </c>
      <c r="BK116" s="393">
        <f t="shared" si="22"/>
        <v>5.4794520547945202</v>
      </c>
      <c r="BL116" s="393">
        <f t="shared" si="22"/>
        <v>5.7971014492753659</v>
      </c>
      <c r="BM116" s="394">
        <f t="shared" si="22"/>
        <v>6.153846153846132</v>
      </c>
      <c r="BN116" s="395">
        <f>AVERAGE(BC116:BM116)</f>
        <v>7.3398945920432315</v>
      </c>
      <c r="BO116" s="395">
        <f>SQRT(AVERAGE((BC116-$BN116)^2,(BD116-$BN116)^2,(BE116-$BN116)^2,(BF116-$BN116)^2,(BG116-$BN116)^2,(BH116-$BN116)^2,(BI116-$BN116)^2,(BJ116-$BN116)^2,(BK116-$BN116)^2,(BL116-$BN116)^2,(BM116-$BN116)^2))</f>
        <v>3.1907592270592091</v>
      </c>
    </row>
    <row r="117" spans="1:67" s="765" customFormat="1">
      <c r="A117" s="719" t="s">
        <v>298</v>
      </c>
      <c r="B117" s="766" t="s">
        <v>299</v>
      </c>
      <c r="C117" s="831" t="s">
        <v>151</v>
      </c>
      <c r="D117" s="766" t="s">
        <v>769</v>
      </c>
      <c r="E117" s="767">
        <v>44</v>
      </c>
      <c r="F117" s="768">
        <v>23</v>
      </c>
      <c r="G117" s="1016" t="s">
        <v>717</v>
      </c>
      <c r="H117" s="1017" t="s">
        <v>717</v>
      </c>
      <c r="I117" s="785">
        <v>22.5</v>
      </c>
      <c r="J117" s="860">
        <f>(S117/I117)*100</f>
        <v>2.4888888888888889</v>
      </c>
      <c r="K117" s="773">
        <v>0.13500000000000001</v>
      </c>
      <c r="L117" s="773">
        <v>0.14000000000000001</v>
      </c>
      <c r="M117" s="876">
        <f>((L117/K117)-1)*100</f>
        <v>3.7037037037036979</v>
      </c>
      <c r="N117" s="776">
        <v>40547</v>
      </c>
      <c r="O117" s="776">
        <v>40549</v>
      </c>
      <c r="P117" s="775">
        <v>40581</v>
      </c>
      <c r="Q117" s="776" t="s">
        <v>15</v>
      </c>
      <c r="R117" s="766"/>
      <c r="S117" s="778">
        <f>L117*4</f>
        <v>0.56000000000000005</v>
      </c>
      <c r="T117" s="860">
        <f>S117/X117*100</f>
        <v>45.9016393442623</v>
      </c>
      <c r="U117" s="843">
        <f>(I117/SQRT(22.5*X117*(I117/AA117))-1)*100</f>
        <v>12.716094825836155</v>
      </c>
      <c r="V117" s="891">
        <f>I117/X117</f>
        <v>18.442622950819672</v>
      </c>
      <c r="W117" s="782">
        <v>10</v>
      </c>
      <c r="X117" s="771">
        <v>1.22</v>
      </c>
      <c r="Y117" s="784">
        <v>1.56</v>
      </c>
      <c r="Z117" s="771">
        <v>0.31</v>
      </c>
      <c r="AA117" s="771">
        <v>1.55</v>
      </c>
      <c r="AB117" s="784">
        <v>1.45</v>
      </c>
      <c r="AC117" s="771">
        <v>1.7</v>
      </c>
      <c r="AD117" s="786">
        <f>(AC117/AB117-1)*100</f>
        <v>17.241379310344819</v>
      </c>
      <c r="AE117" s="848">
        <f>(I117/AB117)/Y117</f>
        <v>9.9469496021220163</v>
      </c>
      <c r="AF117" s="788">
        <v>1200</v>
      </c>
      <c r="AG117" s="771">
        <v>18.559999999999999</v>
      </c>
      <c r="AH117" s="771">
        <v>27.14</v>
      </c>
      <c r="AI117" s="789">
        <f>((I117-AG117)/AG117)*100</f>
        <v>21.228448275862078</v>
      </c>
      <c r="AJ117" s="790">
        <f>((I117-AH117)/AH117)*100</f>
        <v>-17.096536477523951</v>
      </c>
      <c r="AK117" s="961">
        <f>AN117/AO117</f>
        <v>0.90325365601725205</v>
      </c>
      <c r="AL117" s="852">
        <f>((AQ117/AR117)^(1/1)-1)*100</f>
        <v>3.8461538461538547</v>
      </c>
      <c r="AM117" s="853">
        <f>((AQ117/AT117)^(1/3)-1)*100</f>
        <v>4.0041911525952045</v>
      </c>
      <c r="AN117" s="853">
        <f>((AQ117/AV117)^(1/5)-1)*100</f>
        <v>5.1547496797280434</v>
      </c>
      <c r="AO117" s="848">
        <f>((AQ117/BA117)^(1/10)-1)*100</f>
        <v>5.7068683258444386</v>
      </c>
      <c r="AP117" s="878"/>
      <c r="AQ117" s="893">
        <v>0.54</v>
      </c>
      <c r="AR117" s="893">
        <v>0.52</v>
      </c>
      <c r="AS117" s="875">
        <v>0.5</v>
      </c>
      <c r="AT117" s="875">
        <v>0.48</v>
      </c>
      <c r="AU117" s="875">
        <v>0.44</v>
      </c>
      <c r="AV117" s="875">
        <v>0.42</v>
      </c>
      <c r="AW117" s="875">
        <v>0.4</v>
      </c>
      <c r="AX117" s="875">
        <v>0.38</v>
      </c>
      <c r="AY117" s="875">
        <v>0.36</v>
      </c>
      <c r="AZ117" s="875">
        <v>0.33</v>
      </c>
      <c r="BA117" s="875">
        <v>0.31</v>
      </c>
      <c r="BB117" s="773">
        <v>0.28000000000000003</v>
      </c>
      <c r="BC117" s="854">
        <f t="shared" si="22"/>
        <v>3.8461538461538547</v>
      </c>
      <c r="BD117" s="855">
        <f t="shared" si="22"/>
        <v>4.0000000000000036</v>
      </c>
      <c r="BE117" s="855">
        <f t="shared" si="22"/>
        <v>4.1666666666666741</v>
      </c>
      <c r="BF117" s="855">
        <f t="shared" si="22"/>
        <v>9.0909090909090828</v>
      </c>
      <c r="BG117" s="855">
        <f t="shared" si="22"/>
        <v>4.7619047619047672</v>
      </c>
      <c r="BH117" s="855">
        <f t="shared" si="22"/>
        <v>4.9999999999999822</v>
      </c>
      <c r="BI117" s="855">
        <f t="shared" si="22"/>
        <v>5.2631578947368363</v>
      </c>
      <c r="BJ117" s="855">
        <f t="shared" si="22"/>
        <v>5.555555555555558</v>
      </c>
      <c r="BK117" s="855">
        <f t="shared" si="22"/>
        <v>9.0909090909090828</v>
      </c>
      <c r="BL117" s="855">
        <f t="shared" si="22"/>
        <v>6.4516129032258229</v>
      </c>
      <c r="BM117" s="856">
        <f t="shared" si="22"/>
        <v>10.714285714285698</v>
      </c>
      <c r="BN117" s="857">
        <f>AVERAGE(BC117:BM117)</f>
        <v>6.176468684031577</v>
      </c>
      <c r="BO117" s="857">
        <f>SQRT(AVERAGE((BC117-$BN117)^2,(BD117-$BN117)^2,(BE117-$BN117)^2,(BF117-$BN117)^2,(BG117-$BN117)^2,(BH117-$BN117)^2,(BI117-$BN117)^2,(BJ117-$BN117)^2,(BK117-$BN117)^2,(BL117-$BN117)^2,(BM117-$BN117)^2))</f>
        <v>2.2656895438927456</v>
      </c>
    </row>
    <row r="118" spans="1:67" s="765" customFormat="1">
      <c r="A118" s="976" t="s">
        <v>212</v>
      </c>
      <c r="B118" s="831" t="s">
        <v>532</v>
      </c>
      <c r="C118" s="831" t="s">
        <v>151</v>
      </c>
      <c r="D118" s="831" t="s">
        <v>458</v>
      </c>
      <c r="E118" s="832">
        <v>44</v>
      </c>
      <c r="F118" s="768">
        <v>26</v>
      </c>
      <c r="G118" s="833" t="s">
        <v>796</v>
      </c>
      <c r="H118" s="834" t="s">
        <v>796</v>
      </c>
      <c r="I118" s="847">
        <v>65.77</v>
      </c>
      <c r="J118" s="860">
        <f>(S118/I118)*100</f>
        <v>2.4935380872738331</v>
      </c>
      <c r="K118" s="917">
        <v>0.34</v>
      </c>
      <c r="L118" s="917">
        <v>0.41</v>
      </c>
      <c r="M118" s="879">
        <f>((L118/K118)-1)*100</f>
        <v>20.588235294117641</v>
      </c>
      <c r="N118" s="839">
        <v>40602</v>
      </c>
      <c r="O118" s="839">
        <v>40604</v>
      </c>
      <c r="P118" s="867">
        <v>40624</v>
      </c>
      <c r="Q118" s="894" t="s">
        <v>424</v>
      </c>
      <c r="R118" s="831"/>
      <c r="S118" s="778">
        <f>L118*4</f>
        <v>1.64</v>
      </c>
      <c r="T118" s="860">
        <f>S118/X118*100</f>
        <v>45.682451253481894</v>
      </c>
      <c r="U118" s="843">
        <f>(I118/SQRT(22.5*X118*(I118/AA118))-1)*100</f>
        <v>10.145959829349028</v>
      </c>
      <c r="V118" s="882">
        <f>I118/X118</f>
        <v>18.32033426183844</v>
      </c>
      <c r="W118" s="782">
        <v>12</v>
      </c>
      <c r="X118" s="869">
        <v>3.59</v>
      </c>
      <c r="Y118" s="846">
        <v>4.28</v>
      </c>
      <c r="Z118" s="869">
        <v>1.1399999999999999</v>
      </c>
      <c r="AA118" s="869">
        <v>1.49</v>
      </c>
      <c r="AB118" s="846">
        <v>5.28</v>
      </c>
      <c r="AC118" s="835">
        <v>6.08</v>
      </c>
      <c r="AD118" s="848">
        <f>(AC118/AB118-1)*100</f>
        <v>15.151515151515138</v>
      </c>
      <c r="AE118" s="848">
        <f>(I118/AB118)/Y118</f>
        <v>2.9103830359671479</v>
      </c>
      <c r="AF118" s="849">
        <v>11060</v>
      </c>
      <c r="AG118" s="869">
        <v>52.32</v>
      </c>
      <c r="AH118" s="869">
        <v>78.19</v>
      </c>
      <c r="AI118" s="850">
        <f>((I118-AG118)/AG118)*100</f>
        <v>25.707186544342498</v>
      </c>
      <c r="AJ118" s="851">
        <f>((I118-AH118)/AH118)*100</f>
        <v>-15.884384192351966</v>
      </c>
      <c r="AK118" s="913">
        <f>AN118/AO118</f>
        <v>0.8091585821687175</v>
      </c>
      <c r="AL118" s="852">
        <f>((AQ118/AR118)^(1/1)-1)*100</f>
        <v>3.0769230769230882</v>
      </c>
      <c r="AM118" s="853">
        <f>((AQ118/AT118)^(1/3)-1)*100</f>
        <v>3.1767053684250257</v>
      </c>
      <c r="AN118" s="853">
        <f>((AQ118/AV118)^(1/5)-1)*100</f>
        <v>3.2856505786842849</v>
      </c>
      <c r="AO118" s="848">
        <f>((AQ118/BA118)^(1/10)-1)*100</f>
        <v>4.0605768153358035</v>
      </c>
      <c r="AP118" s="914"/>
      <c r="AQ118" s="883">
        <v>1.34</v>
      </c>
      <c r="AR118" s="883">
        <v>1.3</v>
      </c>
      <c r="AS118" s="916">
        <v>1.26</v>
      </c>
      <c r="AT118" s="916">
        <v>1.22</v>
      </c>
      <c r="AU118" s="916">
        <v>1.18</v>
      </c>
      <c r="AV118" s="916">
        <v>1.1399999999999999</v>
      </c>
      <c r="AW118" s="916">
        <v>1.08</v>
      </c>
      <c r="AX118" s="916">
        <v>1.03</v>
      </c>
      <c r="AY118" s="916">
        <v>0.99</v>
      </c>
      <c r="AZ118" s="916">
        <v>0.94</v>
      </c>
      <c r="BA118" s="916">
        <v>0.9</v>
      </c>
      <c r="BB118" s="917">
        <v>0.87</v>
      </c>
      <c r="BC118" s="854">
        <f t="shared" si="22"/>
        <v>3.0769230769230882</v>
      </c>
      <c r="BD118" s="887">
        <f t="shared" si="22"/>
        <v>3.1746031746031855</v>
      </c>
      <c r="BE118" s="887">
        <f t="shared" si="22"/>
        <v>3.2786885245901676</v>
      </c>
      <c r="BF118" s="887">
        <f t="shared" si="22"/>
        <v>3.3898305084745894</v>
      </c>
      <c r="BG118" s="887">
        <f t="shared" si="22"/>
        <v>3.5087719298245723</v>
      </c>
      <c r="BH118" s="887">
        <f t="shared" si="22"/>
        <v>5.5555555555555358</v>
      </c>
      <c r="BI118" s="887">
        <f t="shared" si="22"/>
        <v>4.8543689320388328</v>
      </c>
      <c r="BJ118" s="887">
        <f t="shared" si="22"/>
        <v>4.0404040404040442</v>
      </c>
      <c r="BK118" s="887">
        <f t="shared" si="22"/>
        <v>5.319148936170226</v>
      </c>
      <c r="BL118" s="887">
        <f t="shared" si="22"/>
        <v>4.4444444444444287</v>
      </c>
      <c r="BM118" s="856">
        <f t="shared" si="22"/>
        <v>3.4482758620689724</v>
      </c>
      <c r="BN118" s="857">
        <f>AVERAGE(BC118:BM118)</f>
        <v>4.0082740895543312</v>
      </c>
      <c r="BO118" s="857">
        <f>SQRT(AVERAGE((BC118-$BN118)^2,(BD118-$BN118)^2,(BE118-$BN118)^2,(BF118-$BN118)^2,(BG118-$BN118)^2,(BH118-$BN118)^2,(BI118-$BN118)^2,(BJ118-$BN118)^2,(BK118-$BN118)^2,(BL118-$BN118)^2,(BM118-$BN118)^2))</f>
        <v>0.85599044590757223</v>
      </c>
    </row>
    <row r="119" spans="1:67" s="765" customFormat="1">
      <c r="A119" s="718" t="s">
        <v>238</v>
      </c>
      <c r="B119" s="831" t="s">
        <v>239</v>
      </c>
      <c r="C119" s="831" t="s">
        <v>151</v>
      </c>
      <c r="D119" s="831" t="s">
        <v>723</v>
      </c>
      <c r="E119" s="832">
        <v>10</v>
      </c>
      <c r="F119" s="768">
        <v>229</v>
      </c>
      <c r="G119" s="833" t="s">
        <v>660</v>
      </c>
      <c r="H119" s="834" t="s">
        <v>660</v>
      </c>
      <c r="I119" s="847">
        <v>10.54</v>
      </c>
      <c r="J119" s="860">
        <v>2.5047438330170779</v>
      </c>
      <c r="K119" s="866">
        <v>0.06</v>
      </c>
      <c r="L119" s="886">
        <v>6.6000000000000003E-2</v>
      </c>
      <c r="M119" s="882">
        <v>10.000000000000011</v>
      </c>
      <c r="N119" s="839">
        <v>40521</v>
      </c>
      <c r="O119" s="839">
        <v>40525</v>
      </c>
      <c r="P119" s="867">
        <v>40529</v>
      </c>
      <c r="Q119" s="839" t="s">
        <v>698</v>
      </c>
      <c r="R119" s="868"/>
      <c r="S119" s="778">
        <v>0.26400000000000001</v>
      </c>
      <c r="T119" s="860">
        <v>62.857142857142861</v>
      </c>
      <c r="U119" s="843">
        <v>40.504758999783697</v>
      </c>
      <c r="V119" s="882">
        <v>25.095238095238088</v>
      </c>
      <c r="W119" s="782">
        <v>1</v>
      </c>
      <c r="X119" s="869">
        <v>0.42</v>
      </c>
      <c r="Y119" s="846">
        <v>1.83</v>
      </c>
      <c r="Z119" s="835">
        <v>1.68</v>
      </c>
      <c r="AA119" s="869">
        <v>1.77</v>
      </c>
      <c r="AB119" s="846">
        <v>0.47</v>
      </c>
      <c r="AC119" s="835">
        <v>0.47</v>
      </c>
      <c r="AD119" s="848">
        <v>0</v>
      </c>
      <c r="AE119" s="848">
        <v>12.254389024532029</v>
      </c>
      <c r="AF119" s="889">
        <v>155</v>
      </c>
      <c r="AG119" s="835">
        <v>8.91</v>
      </c>
      <c r="AH119" s="835">
        <v>12.5</v>
      </c>
      <c r="AI119" s="850">
        <v>18.294051627384952</v>
      </c>
      <c r="AJ119" s="851">
        <v>-15.68000000000001</v>
      </c>
      <c r="AK119" s="913">
        <v>1.0637575304347453</v>
      </c>
      <c r="AL119" s="852">
        <v>2.5000000000000133</v>
      </c>
      <c r="AM119" s="853">
        <v>5.7524872839200381</v>
      </c>
      <c r="AN119" s="853">
        <v>6.5785503028698233</v>
      </c>
      <c r="AO119" s="848">
        <v>6.1842573280597604</v>
      </c>
      <c r="AP119" s="914"/>
      <c r="AQ119" s="883">
        <v>0.246</v>
      </c>
      <c r="AR119" s="895">
        <v>0.24</v>
      </c>
      <c r="AS119" s="793">
        <v>0.22500000000000001</v>
      </c>
      <c r="AT119" s="793">
        <v>0.20799999999999999</v>
      </c>
      <c r="AU119" s="793">
        <v>0.19275</v>
      </c>
      <c r="AV119" s="793">
        <v>0.17888999999999999</v>
      </c>
      <c r="AW119" s="793">
        <v>0.16705999999999999</v>
      </c>
      <c r="AX119" s="793">
        <v>0.15497</v>
      </c>
      <c r="AY119" s="793">
        <v>0.14555000000000001</v>
      </c>
      <c r="AZ119" s="793">
        <v>0.14344000000000001</v>
      </c>
      <c r="BA119" s="794">
        <v>0.13500000000000001</v>
      </c>
      <c r="BB119" s="917">
        <v>0.20250000000000001</v>
      </c>
      <c r="BC119" s="854">
        <v>2.5000000000000133</v>
      </c>
      <c r="BD119" s="855">
        <v>6.6666666666666652</v>
      </c>
      <c r="BE119" s="855">
        <v>8.1730769230769376</v>
      </c>
      <c r="BF119" s="855">
        <v>7.911802853437111</v>
      </c>
      <c r="BG119" s="855">
        <v>7.7477779641120126</v>
      </c>
      <c r="BH119" s="855">
        <v>7.0812881599425337</v>
      </c>
      <c r="BI119" s="855">
        <v>7.8015099696715486</v>
      </c>
      <c r="BJ119" s="855">
        <v>6.4720027481964806</v>
      </c>
      <c r="BK119" s="855">
        <v>1.4709983268265561</v>
      </c>
      <c r="BL119" s="855">
        <v>6.2518518518518649</v>
      </c>
      <c r="BM119" s="856">
        <v>0</v>
      </c>
      <c r="BN119" s="857">
        <v>5.6433614057983394</v>
      </c>
      <c r="BO119" s="857">
        <v>2.7624103132382603</v>
      </c>
    </row>
    <row r="120" spans="1:67" s="1015" customFormat="1">
      <c r="A120" s="982" t="s">
        <v>627</v>
      </c>
      <c r="B120" s="983" t="s">
        <v>896</v>
      </c>
      <c r="C120" s="983" t="s">
        <v>151</v>
      </c>
      <c r="D120" s="983" t="s">
        <v>769</v>
      </c>
      <c r="E120" s="984">
        <v>16</v>
      </c>
      <c r="F120" s="985">
        <v>161</v>
      </c>
      <c r="G120" s="986" t="s">
        <v>660</v>
      </c>
      <c r="H120" s="987" t="s">
        <v>660</v>
      </c>
      <c r="I120" s="988">
        <v>27.41</v>
      </c>
      <c r="J120" s="989">
        <v>2.9916089018606336</v>
      </c>
      <c r="K120" s="990">
        <v>0.2</v>
      </c>
      <c r="L120" s="990">
        <v>0.20499999999999999</v>
      </c>
      <c r="M120" s="991">
        <v>2.4999999999999907</v>
      </c>
      <c r="N120" s="992">
        <v>40191</v>
      </c>
      <c r="O120" s="992">
        <v>40193</v>
      </c>
      <c r="P120" s="993">
        <v>40225</v>
      </c>
      <c r="Q120" s="994" t="s">
        <v>449</v>
      </c>
      <c r="R120" s="983"/>
      <c r="S120" s="995">
        <v>0.82</v>
      </c>
      <c r="T120" s="989">
        <v>683.33333333333326</v>
      </c>
      <c r="U120" s="996">
        <v>294.11081351992027</v>
      </c>
      <c r="V120" s="991">
        <v>228.41666666666669</v>
      </c>
      <c r="W120" s="997">
        <v>12</v>
      </c>
      <c r="X120" s="998">
        <v>0.12</v>
      </c>
      <c r="Y120" s="999">
        <v>1.68</v>
      </c>
      <c r="Z120" s="998">
        <v>0.73</v>
      </c>
      <c r="AA120" s="998">
        <v>1.53</v>
      </c>
      <c r="AB120" s="999">
        <v>1.38</v>
      </c>
      <c r="AC120" s="998">
        <v>2.06</v>
      </c>
      <c r="AD120" s="1000">
        <v>49.2753623188406</v>
      </c>
      <c r="AE120" s="1000">
        <v>11.822808833678399</v>
      </c>
      <c r="AF120" s="1001">
        <v>2210</v>
      </c>
      <c r="AG120" s="998">
        <v>19.89</v>
      </c>
      <c r="AH120" s="998">
        <v>36.78</v>
      </c>
      <c r="AI120" s="1002">
        <v>37.807943690296611</v>
      </c>
      <c r="AJ120" s="1003">
        <v>-25.4758020663404</v>
      </c>
      <c r="AK120" s="1004">
        <v>1.1263666500102918</v>
      </c>
      <c r="AL120" s="1005">
        <v>3.1446540880503138</v>
      </c>
      <c r="AM120" s="1006">
        <v>4.9184424109016902</v>
      </c>
      <c r="AN120" s="1006">
        <v>6.446777983654008</v>
      </c>
      <c r="AO120" s="1000">
        <v>5.7235163910393627</v>
      </c>
      <c r="AP120" s="1007"/>
      <c r="AQ120" s="1008">
        <v>0.82</v>
      </c>
      <c r="AR120" s="1008">
        <v>0.79500000000000004</v>
      </c>
      <c r="AS120" s="1009">
        <v>0.78</v>
      </c>
      <c r="AT120" s="1009">
        <v>0.71</v>
      </c>
      <c r="AU120" s="1009">
        <v>0.65</v>
      </c>
      <c r="AV120" s="1009">
        <v>0.6</v>
      </c>
      <c r="AW120" s="1009">
        <v>0.55000000000000004</v>
      </c>
      <c r="AX120" s="1009">
        <v>0.52600000000000002</v>
      </c>
      <c r="AY120" s="1009">
        <v>0.5</v>
      </c>
      <c r="AZ120" s="1009">
        <v>0.48</v>
      </c>
      <c r="BA120" s="1009">
        <v>0.47</v>
      </c>
      <c r="BB120" s="1010">
        <v>0.4425</v>
      </c>
      <c r="BC120" s="1011">
        <v>3.1446540880503138</v>
      </c>
      <c r="BD120" s="1012">
        <v>1.923076923076916</v>
      </c>
      <c r="BE120" s="1012">
        <v>9.8591549295774747</v>
      </c>
      <c r="BF120" s="1012">
        <v>9.2307692307692211</v>
      </c>
      <c r="BG120" s="1012">
        <v>8.3333333333333499</v>
      </c>
      <c r="BH120" s="1012">
        <v>9.0909090909090828</v>
      </c>
      <c r="BI120" s="1012">
        <v>4.562737642585545</v>
      </c>
      <c r="BJ120" s="1012">
        <v>5.2000000000000046</v>
      </c>
      <c r="BK120" s="1012">
        <v>4.1666666666666741</v>
      </c>
      <c r="BL120" s="1012">
        <v>2.1276595744680771</v>
      </c>
      <c r="BM120" s="1013">
        <v>6.2146892655367205</v>
      </c>
      <c r="BN120" s="1014">
        <v>5.8048773404521246</v>
      </c>
      <c r="BO120" s="1014">
        <v>2.7927268650395449</v>
      </c>
    </row>
    <row r="121" spans="1:67" s="765" customFormat="1">
      <c r="A121" s="720" t="s">
        <v>332</v>
      </c>
      <c r="B121" s="799" t="s">
        <v>333</v>
      </c>
      <c r="C121" s="831" t="s">
        <v>151</v>
      </c>
      <c r="D121" s="799" t="s">
        <v>769</v>
      </c>
      <c r="E121" s="802">
        <v>19</v>
      </c>
      <c r="F121" s="768">
        <v>126</v>
      </c>
      <c r="G121" s="858" t="s">
        <v>717</v>
      </c>
      <c r="H121" s="859" t="s">
        <v>717</v>
      </c>
      <c r="I121" s="819">
        <v>26.03</v>
      </c>
      <c r="J121" s="860">
        <v>3.5343834037648865</v>
      </c>
      <c r="K121" s="897">
        <v>0.22500000000000001</v>
      </c>
      <c r="L121" s="897">
        <v>0.23</v>
      </c>
      <c r="M121" s="885">
        <v>2.2222222222222143</v>
      </c>
      <c r="N121" s="811">
        <v>40646</v>
      </c>
      <c r="O121" s="811">
        <v>40648</v>
      </c>
      <c r="P121" s="872">
        <v>40662</v>
      </c>
      <c r="Q121" s="811" t="s">
        <v>453</v>
      </c>
      <c r="R121" s="799"/>
      <c r="S121" s="812">
        <v>0.92</v>
      </c>
      <c r="T121" s="860">
        <v>57.142857142857146</v>
      </c>
      <c r="U121" s="843">
        <v>22.84077121405485</v>
      </c>
      <c r="V121" s="885">
        <v>16.16770186335404</v>
      </c>
      <c r="W121" s="816">
        <v>12</v>
      </c>
      <c r="X121" s="803">
        <v>1.61</v>
      </c>
      <c r="Y121" s="818">
        <v>1.64</v>
      </c>
      <c r="Z121" s="803">
        <v>2.09</v>
      </c>
      <c r="AA121" s="803">
        <v>2.1</v>
      </c>
      <c r="AB121" s="818">
        <v>1.59</v>
      </c>
      <c r="AC121" s="803">
        <v>1.71</v>
      </c>
      <c r="AD121" s="820">
        <v>7.5471698113207522</v>
      </c>
      <c r="AE121" s="848">
        <v>9.9823592575548403</v>
      </c>
      <c r="AF121" s="898">
        <v>633</v>
      </c>
      <c r="AG121" s="803">
        <v>19.93</v>
      </c>
      <c r="AH121" s="803">
        <v>29.21</v>
      </c>
      <c r="AI121" s="823">
        <v>30.607124937280492</v>
      </c>
      <c r="AJ121" s="824">
        <v>-10.8866826429305</v>
      </c>
      <c r="AK121" s="965">
        <v>0.86773130167580803</v>
      </c>
      <c r="AL121" s="852">
        <v>4.0697674418604723</v>
      </c>
      <c r="AM121" s="853">
        <v>8.5362965079751838</v>
      </c>
      <c r="AN121" s="853">
        <v>11.047665530703931</v>
      </c>
      <c r="AO121" s="848">
        <v>12.731666484046508</v>
      </c>
      <c r="AP121" s="862"/>
      <c r="AQ121" s="899">
        <v>0.89500000000000002</v>
      </c>
      <c r="AR121" s="899">
        <v>0.86</v>
      </c>
      <c r="AS121" s="805">
        <v>0.78</v>
      </c>
      <c r="AT121" s="805">
        <v>0.7</v>
      </c>
      <c r="AU121" s="805">
        <v>0.62</v>
      </c>
      <c r="AV121" s="805">
        <v>0.53</v>
      </c>
      <c r="AW121" s="805">
        <v>0.43</v>
      </c>
      <c r="AX121" s="805">
        <v>0.39</v>
      </c>
      <c r="AY121" s="805">
        <v>0.34</v>
      </c>
      <c r="AZ121" s="805">
        <v>0.31</v>
      </c>
      <c r="BA121" s="805">
        <v>0.27</v>
      </c>
      <c r="BB121" s="863">
        <v>0.23</v>
      </c>
      <c r="BC121" s="854">
        <v>4.0697674418604723</v>
      </c>
      <c r="BD121" s="887">
        <v>10.256410256410243</v>
      </c>
      <c r="BE121" s="887">
        <v>11.428571428571427</v>
      </c>
      <c r="BF121" s="887">
        <v>12.9032258064516</v>
      </c>
      <c r="BG121" s="887">
        <v>16.981132075471699</v>
      </c>
      <c r="BH121" s="887">
        <v>23.255813953488389</v>
      </c>
      <c r="BI121" s="887">
        <v>10.256410256410243</v>
      </c>
      <c r="BJ121" s="887">
        <v>14.70588235294117</v>
      </c>
      <c r="BK121" s="887">
        <v>9.6774193548387224</v>
      </c>
      <c r="BL121" s="887">
        <v>14.814814814814811</v>
      </c>
      <c r="BM121" s="856">
        <v>17.3913043478261</v>
      </c>
      <c r="BN121" s="857">
        <v>13.2491592808259</v>
      </c>
      <c r="BO121" s="857">
        <v>4.8067878895731546</v>
      </c>
    </row>
    <row r="122" spans="1:67" s="765" customFormat="1">
      <c r="A122" s="721" t="s">
        <v>781</v>
      </c>
      <c r="B122" s="831" t="s">
        <v>782</v>
      </c>
      <c r="C122" s="831" t="s">
        <v>151</v>
      </c>
      <c r="D122" s="831" t="s">
        <v>755</v>
      </c>
      <c r="E122" s="832">
        <v>10</v>
      </c>
      <c r="F122" s="768">
        <v>236</v>
      </c>
      <c r="G122" s="833" t="s">
        <v>717</v>
      </c>
      <c r="H122" s="834" t="s">
        <v>717</v>
      </c>
      <c r="I122" s="888">
        <v>59.18</v>
      </c>
      <c r="J122" s="772">
        <v>3.8526529232848916</v>
      </c>
      <c r="K122" s="917">
        <v>0.52</v>
      </c>
      <c r="L122" s="917">
        <v>0.56999999999999995</v>
      </c>
      <c r="M122" s="891">
        <v>9.6153846153846008</v>
      </c>
      <c r="N122" s="839">
        <v>40646</v>
      </c>
      <c r="O122" s="839">
        <v>40648</v>
      </c>
      <c r="P122" s="867">
        <v>40662</v>
      </c>
      <c r="Q122" s="839" t="s">
        <v>453</v>
      </c>
      <c r="R122" s="831"/>
      <c r="S122" s="778">
        <v>2.2799999999999998</v>
      </c>
      <c r="T122" s="772">
        <v>88.030888030888022</v>
      </c>
      <c r="U122" s="780">
        <v>61.237598833408832</v>
      </c>
      <c r="V122" s="882">
        <v>22.849420849420845</v>
      </c>
      <c r="W122" s="782">
        <v>12</v>
      </c>
      <c r="X122" s="869">
        <v>2.59</v>
      </c>
      <c r="Y122" s="846">
        <v>0.9</v>
      </c>
      <c r="Z122" s="835">
        <v>0.68</v>
      </c>
      <c r="AA122" s="869">
        <v>2.56</v>
      </c>
      <c r="AB122" s="846">
        <v>3.11</v>
      </c>
      <c r="AC122" s="835">
        <v>3.87</v>
      </c>
      <c r="AD122" s="848">
        <v>24.437299035369776</v>
      </c>
      <c r="AE122" s="787">
        <v>21.143265451947123</v>
      </c>
      <c r="AF122" s="849">
        <v>1950</v>
      </c>
      <c r="AG122" s="835">
        <v>50.800000000000004</v>
      </c>
      <c r="AH122" s="835">
        <v>73.38</v>
      </c>
      <c r="AI122" s="850">
        <v>16.496062992125982</v>
      </c>
      <c r="AJ122" s="851">
        <v>-19.35132188607249</v>
      </c>
      <c r="AK122" s="913">
        <v>0.76418136144988902</v>
      </c>
      <c r="AL122" s="791">
        <v>7.9365079365079518</v>
      </c>
      <c r="AM122" s="792">
        <v>15.909657869165722</v>
      </c>
      <c r="AN122" s="792">
        <v>26.895930766443541</v>
      </c>
      <c r="AO122" s="786">
        <v>35.195742952188198</v>
      </c>
      <c r="AP122" s="914"/>
      <c r="AQ122" s="883">
        <v>2.04</v>
      </c>
      <c r="AR122" s="883">
        <v>1.89</v>
      </c>
      <c r="AS122" s="793">
        <v>1.75</v>
      </c>
      <c r="AT122" s="793">
        <v>1.31</v>
      </c>
      <c r="AU122" s="793">
        <v>0.95</v>
      </c>
      <c r="AV122" s="793">
        <v>0.62</v>
      </c>
      <c r="AW122" s="793">
        <v>0.38</v>
      </c>
      <c r="AX122" s="793">
        <v>0.2</v>
      </c>
      <c r="AY122" s="793">
        <v>0.115</v>
      </c>
      <c r="AZ122" s="794">
        <v>0.1</v>
      </c>
      <c r="BA122" s="794">
        <v>0.1</v>
      </c>
      <c r="BB122" s="871">
        <v>0.1</v>
      </c>
      <c r="BC122" s="795">
        <v>7.9365079365079518</v>
      </c>
      <c r="BD122" s="796">
        <v>7.9999999999999849</v>
      </c>
      <c r="BE122" s="796">
        <v>33.587786259541964</v>
      </c>
      <c r="BF122" s="796">
        <v>37.894736842105267</v>
      </c>
      <c r="BG122" s="796">
        <v>53.225806451612897</v>
      </c>
      <c r="BH122" s="796">
        <v>63.157894736842103</v>
      </c>
      <c r="BI122" s="796">
        <v>90</v>
      </c>
      <c r="BJ122" s="796">
        <v>73.913043478260875</v>
      </c>
      <c r="BK122" s="796">
        <v>14.999999999999993</v>
      </c>
      <c r="BL122" s="796">
        <v>0</v>
      </c>
      <c r="BM122" s="797">
        <v>0</v>
      </c>
      <c r="BN122" s="798">
        <v>34.792343245897364</v>
      </c>
      <c r="BO122" s="798">
        <v>30.129424045826429</v>
      </c>
    </row>
    <row r="123" spans="1:67" s="765" customFormat="1">
      <c r="A123" s="718" t="s">
        <v>654</v>
      </c>
      <c r="B123" s="831" t="s">
        <v>655</v>
      </c>
      <c r="C123" s="831" t="s">
        <v>151</v>
      </c>
      <c r="D123" s="831" t="s">
        <v>777</v>
      </c>
      <c r="E123" s="832">
        <v>29</v>
      </c>
      <c r="F123" s="768">
        <v>85</v>
      </c>
      <c r="G123" s="833" t="s">
        <v>660</v>
      </c>
      <c r="H123" s="834" t="s">
        <v>660</v>
      </c>
      <c r="I123" s="847">
        <v>21.55</v>
      </c>
      <c r="J123" s="860">
        <f>(S123/I123)*100</f>
        <v>6.8677494199535962</v>
      </c>
      <c r="K123" s="917">
        <v>0.36499999999999999</v>
      </c>
      <c r="L123" s="917">
        <v>0.37</v>
      </c>
      <c r="M123" s="977">
        <f>((L123/K123)-1)*100</f>
        <v>1.3698630136986356</v>
      </c>
      <c r="N123" s="839">
        <v>40590</v>
      </c>
      <c r="O123" s="839">
        <v>40592</v>
      </c>
      <c r="P123" s="867">
        <v>40614</v>
      </c>
      <c r="Q123" s="839" t="s">
        <v>246</v>
      </c>
      <c r="R123" s="831"/>
      <c r="S123" s="778">
        <f>L123*4</f>
        <v>1.48</v>
      </c>
      <c r="T123" s="860">
        <f>S123/X123*100</f>
        <v>102.06896551724138</v>
      </c>
      <c r="U123" s="843" t="s">
        <v>664</v>
      </c>
      <c r="V123" s="882">
        <f>I123/X123</f>
        <v>14.862068965517242</v>
      </c>
      <c r="W123" s="782">
        <v>12</v>
      </c>
      <c r="X123" s="869">
        <v>1.45</v>
      </c>
      <c r="Y123" s="846">
        <v>1.1599999999999999</v>
      </c>
      <c r="Z123" s="835">
        <v>0.82</v>
      </c>
      <c r="AA123" s="869" t="s">
        <v>762</v>
      </c>
      <c r="AB123" s="846">
        <v>2.2799999999999998</v>
      </c>
      <c r="AC123" s="835">
        <v>2.2999999999999998</v>
      </c>
      <c r="AD123" s="848">
        <f>(AC123/AB123-1)*100</f>
        <v>0.87719298245614308</v>
      </c>
      <c r="AE123" s="870">
        <f>(I123/AB123)/Y123</f>
        <v>8.1480641258318212</v>
      </c>
      <c r="AF123" s="849">
        <v>4390</v>
      </c>
      <c r="AG123" s="835">
        <v>19.059999999999999</v>
      </c>
      <c r="AH123" s="835">
        <v>26.36</v>
      </c>
      <c r="AI123" s="850">
        <f>((I123-AG123)/AG123)*100</f>
        <v>13.064008394543558</v>
      </c>
      <c r="AJ123" s="851">
        <f>((I123-AH123)/AH123)*100</f>
        <v>-18.247344461305005</v>
      </c>
      <c r="AK123" s="913">
        <f>AN123/AO123</f>
        <v>1.3255548933125363</v>
      </c>
      <c r="AL123" s="852">
        <f>((AQ123/AR123)^(1/1)-1)*100</f>
        <v>1.388888888888884</v>
      </c>
      <c r="AM123" s="853">
        <f>((AQ123/AT123)^(1/3)-1)*100</f>
        <v>3.4172475540757308</v>
      </c>
      <c r="AN123" s="853">
        <f>((AQ123/AV123)^(1/5)-1)*100</f>
        <v>3.320436939252347</v>
      </c>
      <c r="AO123" s="848">
        <f>((AQ123/BA123)^(1/10)-1)*100</f>
        <v>2.5049411050451775</v>
      </c>
      <c r="AP123" s="914"/>
      <c r="AQ123" s="883">
        <v>1.46</v>
      </c>
      <c r="AR123" s="883">
        <v>1.44</v>
      </c>
      <c r="AS123" s="916">
        <v>1.4</v>
      </c>
      <c r="AT123" s="916">
        <v>1.32</v>
      </c>
      <c r="AU123" s="916">
        <v>1.28</v>
      </c>
      <c r="AV123" s="916">
        <v>1.24</v>
      </c>
      <c r="AW123" s="916">
        <v>1.22</v>
      </c>
      <c r="AX123" s="916">
        <v>1.2</v>
      </c>
      <c r="AY123" s="916">
        <v>1.18</v>
      </c>
      <c r="AZ123" s="916">
        <v>1.1599999999999999</v>
      </c>
      <c r="BA123" s="916">
        <v>1.1399999999999999</v>
      </c>
      <c r="BB123" s="917">
        <v>1.02</v>
      </c>
      <c r="BC123" s="854">
        <f t="shared" ref="BC123:BM123" si="23">((AQ123/AR123)-1)*100</f>
        <v>1.388888888888884</v>
      </c>
      <c r="BD123" s="887">
        <f t="shared" si="23"/>
        <v>2.8571428571428692</v>
      </c>
      <c r="BE123" s="887">
        <f t="shared" si="23"/>
        <v>6.0606060606060552</v>
      </c>
      <c r="BF123" s="887">
        <f t="shared" si="23"/>
        <v>3.125</v>
      </c>
      <c r="BG123" s="887">
        <f t="shared" si="23"/>
        <v>3.2258064516129004</v>
      </c>
      <c r="BH123" s="887">
        <f t="shared" si="23"/>
        <v>1.6393442622950838</v>
      </c>
      <c r="BI123" s="887">
        <f t="shared" si="23"/>
        <v>1.6666666666666607</v>
      </c>
      <c r="BJ123" s="887">
        <f t="shared" si="23"/>
        <v>1.6949152542372836</v>
      </c>
      <c r="BK123" s="887">
        <f t="shared" si="23"/>
        <v>1.7241379310344751</v>
      </c>
      <c r="BL123" s="887">
        <f t="shared" si="23"/>
        <v>1.7543859649122862</v>
      </c>
      <c r="BM123" s="856">
        <f t="shared" si="23"/>
        <v>11.764705882352921</v>
      </c>
      <c r="BN123" s="857">
        <f>AVERAGE(BC123:BM123)</f>
        <v>3.3546909290681288</v>
      </c>
      <c r="BO123" s="857">
        <f>SQRT(AVERAGE((BC123-$BN123)^2,(BD123-$BN123)^2,(BE123-$BN123)^2,(BF123-$BN123)^2,(BG123-$BN123)^2,(BH123-$BN123)^2,(BI123-$BN123)^2,(BJ123-$BN123)^2,(BK123-$BN123)^2,(BL123-$BN123)^2,(BM123-$BN123)^2))</f>
        <v>2.954165064880403</v>
      </c>
    </row>
    <row r="124" spans="1:67">
      <c r="A124" s="20" t="s">
        <v>328</v>
      </c>
      <c r="B124" s="21" t="s">
        <v>329</v>
      </c>
      <c r="C124" s="21" t="s">
        <v>103</v>
      </c>
      <c r="D124" s="21" t="s">
        <v>769</v>
      </c>
      <c r="E124" s="101">
        <v>19</v>
      </c>
      <c r="F124" s="104">
        <v>125</v>
      </c>
      <c r="G124" s="39" t="s">
        <v>717</v>
      </c>
      <c r="H124" s="40" t="s">
        <v>717</v>
      </c>
      <c r="I124" s="132">
        <v>28.95</v>
      </c>
      <c r="J124" s="294">
        <v>1.4507772020725389</v>
      </c>
      <c r="K124" s="351">
        <v>9.5000000000000001E-2</v>
      </c>
      <c r="L124" s="351">
        <v>0.105</v>
      </c>
      <c r="M124" s="22">
        <v>10.526315789473667</v>
      </c>
      <c r="N124" s="26">
        <v>40591</v>
      </c>
      <c r="O124" s="26">
        <v>40596</v>
      </c>
      <c r="P124" s="352">
        <v>40612</v>
      </c>
      <c r="Q124" s="26" t="s">
        <v>247</v>
      </c>
      <c r="R124" s="21" t="s">
        <v>281</v>
      </c>
      <c r="S124" s="211">
        <v>0.42</v>
      </c>
      <c r="T124" s="214">
        <v>27.631578947368425</v>
      </c>
      <c r="U124" s="332">
        <v>58.291314830843426</v>
      </c>
      <c r="V124" s="22">
        <v>19.046052631578945</v>
      </c>
      <c r="W124" s="333">
        <v>6</v>
      </c>
      <c r="X124" s="353">
        <v>1.52</v>
      </c>
      <c r="Y124" s="131">
        <v>1.46</v>
      </c>
      <c r="Z124" s="124">
        <v>2.66</v>
      </c>
      <c r="AA124" s="353">
        <v>2.96</v>
      </c>
      <c r="AB124" s="131">
        <v>1.56</v>
      </c>
      <c r="AC124" s="124">
        <v>1.72</v>
      </c>
      <c r="AD124" s="335">
        <v>10.256410256410243</v>
      </c>
      <c r="AE124" s="386">
        <v>12.710748155953629</v>
      </c>
      <c r="AF124" s="354">
        <v>2500</v>
      </c>
      <c r="AG124" s="124">
        <v>23.34</v>
      </c>
      <c r="AH124" s="124">
        <v>34.17</v>
      </c>
      <c r="AI124" s="355">
        <v>24.03598971722365</v>
      </c>
      <c r="AJ124" s="356">
        <v>-15.27655838454786</v>
      </c>
      <c r="AK124" s="357">
        <v>1.1285924646244501</v>
      </c>
      <c r="AL124" s="339">
        <v>11.76470588235294</v>
      </c>
      <c r="AM124" s="437">
        <v>13.484552524869732</v>
      </c>
      <c r="AN124" s="437">
        <v>16.118714233316208</v>
      </c>
      <c r="AO124" s="335">
        <v>14.282138804355631</v>
      </c>
      <c r="AP124" s="358"/>
      <c r="AQ124" s="359">
        <v>0.38</v>
      </c>
      <c r="AR124" s="359">
        <v>0.34</v>
      </c>
      <c r="AS124" s="427">
        <v>0.3</v>
      </c>
      <c r="AT124" s="427">
        <v>0.26</v>
      </c>
      <c r="AU124" s="427">
        <v>0.22</v>
      </c>
      <c r="AV124" s="427">
        <v>0.18</v>
      </c>
      <c r="AW124" s="427">
        <v>0.16</v>
      </c>
      <c r="AX124" s="442">
        <v>0.14000000000000001</v>
      </c>
      <c r="AY124" s="427">
        <v>0.14000000000000001</v>
      </c>
      <c r="AZ124" s="427">
        <v>0.12</v>
      </c>
      <c r="BA124" s="427">
        <v>0.1</v>
      </c>
      <c r="BB124" s="366">
        <v>0.08</v>
      </c>
      <c r="BC124" s="363">
        <v>11.76470588235294</v>
      </c>
      <c r="BD124" s="445">
        <v>13.33333333333335</v>
      </c>
      <c r="BE124" s="445">
        <v>15.384615384615369</v>
      </c>
      <c r="BF124" s="445">
        <v>18.181818181818187</v>
      </c>
      <c r="BG124" s="445">
        <v>22.222222222222221</v>
      </c>
      <c r="BH124" s="445">
        <v>12.5</v>
      </c>
      <c r="BI124" s="445">
        <v>14.285714285714281</v>
      </c>
      <c r="BJ124" s="445">
        <v>0</v>
      </c>
      <c r="BK124" s="445">
        <v>16.666666666666671</v>
      </c>
      <c r="BL124" s="445">
        <v>2</v>
      </c>
      <c r="BM124" s="365">
        <v>25</v>
      </c>
      <c r="BN124" s="349">
        <v>15.394461450611189</v>
      </c>
      <c r="BO124" s="349">
        <v>6.2776926800165072</v>
      </c>
    </row>
    <row r="125" spans="1:67">
      <c r="A125" s="20" t="s">
        <v>579</v>
      </c>
      <c r="B125" s="21" t="s">
        <v>580</v>
      </c>
      <c r="C125" s="21" t="s">
        <v>3</v>
      </c>
      <c r="D125" s="94" t="s">
        <v>740</v>
      </c>
      <c r="E125" s="101">
        <v>23</v>
      </c>
      <c r="F125" s="104">
        <v>108</v>
      </c>
      <c r="G125" s="39" t="s">
        <v>717</v>
      </c>
      <c r="H125" s="40" t="s">
        <v>717</v>
      </c>
      <c r="I125" s="156">
        <v>30</v>
      </c>
      <c r="J125" s="294">
        <v>1.6666666666666672</v>
      </c>
      <c r="K125" s="366">
        <v>0.11</v>
      </c>
      <c r="L125" s="366">
        <v>0.125</v>
      </c>
      <c r="M125" s="22">
        <v>13.636363636363649</v>
      </c>
      <c r="N125" s="26">
        <v>40785</v>
      </c>
      <c r="O125" s="26">
        <v>40787</v>
      </c>
      <c r="P125" s="352">
        <v>40812</v>
      </c>
      <c r="Q125" s="26" t="s">
        <v>325</v>
      </c>
      <c r="R125" s="401" t="s">
        <v>770</v>
      </c>
      <c r="S125" s="211">
        <v>0.5</v>
      </c>
      <c r="T125" s="214">
        <v>30.674846625766872</v>
      </c>
      <c r="U125" s="332">
        <v>79.979548940455501</v>
      </c>
      <c r="V125" s="22">
        <v>18.404907975460119</v>
      </c>
      <c r="W125" s="333">
        <v>2</v>
      </c>
      <c r="X125" s="353">
        <v>1.63</v>
      </c>
      <c r="Y125" s="131" t="s">
        <v>717</v>
      </c>
      <c r="Z125" s="353">
        <v>2.68</v>
      </c>
      <c r="AA125" s="353">
        <v>3.96</v>
      </c>
      <c r="AB125" s="131" t="s">
        <v>717</v>
      </c>
      <c r="AC125" s="353" t="s">
        <v>717</v>
      </c>
      <c r="AD125" s="335" t="s">
        <v>664</v>
      </c>
      <c r="AE125" s="386" t="s">
        <v>664</v>
      </c>
      <c r="AF125" s="205">
        <v>438</v>
      </c>
      <c r="AG125" s="353">
        <v>20.02</v>
      </c>
      <c r="AH125" s="353">
        <v>32</v>
      </c>
      <c r="AI125" s="355">
        <v>49.850149850149847</v>
      </c>
      <c r="AJ125" s="356">
        <v>-6.25</v>
      </c>
      <c r="AK125" s="357">
        <v>0.90928127194069797</v>
      </c>
      <c r="AL125" s="339">
        <v>13.88888888888888</v>
      </c>
      <c r="AM125" s="438">
        <v>12.23507977934435</v>
      </c>
      <c r="AN125" s="438">
        <v>14.31755108178514</v>
      </c>
      <c r="AO125" s="335">
        <v>15.746008989305249</v>
      </c>
      <c r="AP125" s="358"/>
      <c r="AQ125" s="359">
        <v>0.41</v>
      </c>
      <c r="AR125" s="359">
        <v>0.36</v>
      </c>
      <c r="AS125" s="427">
        <v>0.33</v>
      </c>
      <c r="AT125" s="427">
        <v>0.28999999999999998</v>
      </c>
      <c r="AU125" s="427">
        <v>0.25</v>
      </c>
      <c r="AV125" s="427">
        <v>0.21</v>
      </c>
      <c r="AW125" s="427">
        <v>0.16</v>
      </c>
      <c r="AX125" s="427">
        <v>0.125</v>
      </c>
      <c r="AY125" s="427">
        <v>0.11</v>
      </c>
      <c r="AZ125" s="427">
        <v>0.1</v>
      </c>
      <c r="BA125" s="427">
        <v>9.5000000000000001E-2</v>
      </c>
      <c r="BB125" s="366">
        <v>7.4999999999999997E-2</v>
      </c>
      <c r="BC125" s="363">
        <v>13.88888888888888</v>
      </c>
      <c r="BD125" s="445">
        <v>9.0909090909090828</v>
      </c>
      <c r="BE125" s="445">
        <v>13.793103448275867</v>
      </c>
      <c r="BF125" s="445">
        <v>15.999999999999993</v>
      </c>
      <c r="BG125" s="445">
        <v>19.047619047619047</v>
      </c>
      <c r="BH125" s="445">
        <v>31.25</v>
      </c>
      <c r="BI125" s="445">
        <v>28</v>
      </c>
      <c r="BJ125" s="445">
        <v>13.636363636363649</v>
      </c>
      <c r="BK125" s="445">
        <v>9.9999999999999876</v>
      </c>
      <c r="BL125" s="445">
        <v>5.2631578947368363</v>
      </c>
      <c r="BM125" s="365">
        <v>26.666666666666682</v>
      </c>
      <c r="BN125" s="349">
        <v>16.966973515769084</v>
      </c>
      <c r="BO125" s="349">
        <v>7.9958632430174283</v>
      </c>
    </row>
    <row r="126" spans="1:67">
      <c r="A126" s="20" t="s">
        <v>330</v>
      </c>
      <c r="B126" s="21" t="s">
        <v>331</v>
      </c>
      <c r="C126" s="21" t="s">
        <v>3</v>
      </c>
      <c r="D126" s="94" t="s">
        <v>720</v>
      </c>
      <c r="E126" s="101">
        <v>19</v>
      </c>
      <c r="F126" s="104">
        <v>124</v>
      </c>
      <c r="G126" s="39" t="s">
        <v>717</v>
      </c>
      <c r="H126" s="40" t="s">
        <v>717</v>
      </c>
      <c r="I126" s="132">
        <v>29.3</v>
      </c>
      <c r="J126" s="215">
        <v>3.2764505119453924</v>
      </c>
      <c r="K126" s="351">
        <v>0.23</v>
      </c>
      <c r="L126" s="351">
        <v>0.24</v>
      </c>
      <c r="M126" s="32">
        <v>4.347826086956518</v>
      </c>
      <c r="N126" s="26">
        <v>40590</v>
      </c>
      <c r="O126" s="26">
        <v>40592</v>
      </c>
      <c r="P126" s="352">
        <v>40604</v>
      </c>
      <c r="Q126" s="26" t="s">
        <v>381</v>
      </c>
      <c r="R126" s="21"/>
      <c r="S126" s="171">
        <v>0.96</v>
      </c>
      <c r="T126" s="215">
        <v>40.677966101694913</v>
      </c>
      <c r="U126" s="388">
        <v>206.8146290066768</v>
      </c>
      <c r="V126" s="22">
        <v>12.415254237288144</v>
      </c>
      <c r="W126" s="369">
        <v>6</v>
      </c>
      <c r="X126" s="353">
        <v>2.36</v>
      </c>
      <c r="Y126" s="131">
        <v>1.43</v>
      </c>
      <c r="Z126" s="124">
        <v>4.5199999999999996</v>
      </c>
      <c r="AA126" s="353">
        <v>17.059999999999999</v>
      </c>
      <c r="AB126" s="131">
        <v>2.1800000000000002</v>
      </c>
      <c r="AC126" s="124">
        <v>2.42</v>
      </c>
      <c r="AD126" s="335">
        <v>11.00917431192658</v>
      </c>
      <c r="AE126" s="389">
        <v>9.3988580227112326</v>
      </c>
      <c r="AF126" s="354">
        <v>6670</v>
      </c>
      <c r="AG126" s="124">
        <v>28.45</v>
      </c>
      <c r="AH126" s="124">
        <v>36.14</v>
      </c>
      <c r="AI126" s="355">
        <v>2.9876977152899875</v>
      </c>
      <c r="AJ126" s="356">
        <v>-18.926397343663524</v>
      </c>
      <c r="AK126" s="357">
        <v>0.76600922748955602</v>
      </c>
      <c r="AL126" s="390">
        <v>4.5454545454545405</v>
      </c>
      <c r="AM126" s="391">
        <v>8.5138345254405454</v>
      </c>
      <c r="AN126" s="391">
        <v>18.126018804310839</v>
      </c>
      <c r="AO126" s="370">
        <v>23.662924875872957</v>
      </c>
      <c r="AP126" s="358"/>
      <c r="AQ126" s="359">
        <v>0.92</v>
      </c>
      <c r="AR126" s="359">
        <v>0.88</v>
      </c>
      <c r="AS126" s="428">
        <v>0.84</v>
      </c>
      <c r="AT126" s="428">
        <v>0.72</v>
      </c>
      <c r="AU126" s="428">
        <v>0.6</v>
      </c>
      <c r="AV126" s="428">
        <v>0.4</v>
      </c>
      <c r="AW126" s="428">
        <v>0.32</v>
      </c>
      <c r="AX126" s="428">
        <v>0.23</v>
      </c>
      <c r="AY126" s="428">
        <v>0.19</v>
      </c>
      <c r="AZ126" s="428">
        <v>0.15</v>
      </c>
      <c r="BA126" s="428">
        <v>0.11</v>
      </c>
      <c r="BB126" s="366">
        <v>7.7499999999999999E-2</v>
      </c>
      <c r="BC126" s="392">
        <v>4.5454545454545405</v>
      </c>
      <c r="BD126" s="393">
        <v>4.7619047619047672</v>
      </c>
      <c r="BE126" s="393">
        <v>16.666666666666671</v>
      </c>
      <c r="BF126" s="393">
        <v>2</v>
      </c>
      <c r="BG126" s="393">
        <v>49.999999999999979</v>
      </c>
      <c r="BH126" s="393">
        <v>25</v>
      </c>
      <c r="BI126" s="393">
        <v>39.130434782608688</v>
      </c>
      <c r="BJ126" s="393">
        <v>21.052631578947363</v>
      </c>
      <c r="BK126" s="393">
        <v>26.666666666666682</v>
      </c>
      <c r="BL126" s="393">
        <v>36.363636363636338</v>
      </c>
      <c r="BM126" s="394">
        <v>41.935483870967751</v>
      </c>
      <c r="BN126" s="395">
        <v>26.011170839713888</v>
      </c>
      <c r="BO126" s="395">
        <v>14.045826845943131</v>
      </c>
    </row>
    <row r="127" spans="1:67">
      <c r="A127" s="10" t="s">
        <v>537</v>
      </c>
      <c r="B127" s="11" t="s">
        <v>538</v>
      </c>
      <c r="C127" s="11" t="s">
        <v>345</v>
      </c>
      <c r="D127" s="11" t="s">
        <v>777</v>
      </c>
      <c r="E127" s="100">
        <v>58</v>
      </c>
      <c r="F127" s="104">
        <v>1</v>
      </c>
      <c r="G127" s="37" t="s">
        <v>660</v>
      </c>
      <c r="H127" s="38" t="s">
        <v>796</v>
      </c>
      <c r="I127" s="148">
        <v>30.24</v>
      </c>
      <c r="J127" s="214">
        <f>(S127/I127)*100</f>
        <v>3.7037037037037042</v>
      </c>
      <c r="K127" s="409">
        <v>0.27</v>
      </c>
      <c r="L127" s="397">
        <v>0.28000000000000003</v>
      </c>
      <c r="M127" s="166">
        <f>((L127/K127)-1)*100</f>
        <v>3.7037037037036979</v>
      </c>
      <c r="N127" s="17">
        <v>40590</v>
      </c>
      <c r="O127" s="17">
        <v>40595</v>
      </c>
      <c r="P127" s="16">
        <v>40609</v>
      </c>
      <c r="Q127" s="220" t="s">
        <v>213</v>
      </c>
      <c r="R127" s="11"/>
      <c r="S127" s="211">
        <f>L127*4</f>
        <v>1.1200000000000001</v>
      </c>
      <c r="T127" s="214">
        <f>S127/X127*100</f>
        <v>-177.7777777777778</v>
      </c>
      <c r="U127" s="332" t="s">
        <v>664</v>
      </c>
      <c r="V127" s="13">
        <f>I127/X127</f>
        <v>-48</v>
      </c>
      <c r="W127" s="333">
        <v>12</v>
      </c>
      <c r="X127" s="147">
        <v>-0.63</v>
      </c>
      <c r="Y127" s="146">
        <v>1.36</v>
      </c>
      <c r="Z127" s="147">
        <v>0.71</v>
      </c>
      <c r="AA127" s="147">
        <v>2.11</v>
      </c>
      <c r="AB127" s="146">
        <v>2.04</v>
      </c>
      <c r="AC127" s="147">
        <v>2.31</v>
      </c>
      <c r="AD127" s="334">
        <f>(AC127/AB127-1)*100</f>
        <v>13.235294117647056</v>
      </c>
      <c r="AE127" s="335">
        <f>(I127/AB127)/Y127</f>
        <v>10.899653979238753</v>
      </c>
      <c r="AF127" s="396">
        <v>1970</v>
      </c>
      <c r="AG127" s="147">
        <v>25</v>
      </c>
      <c r="AH127" s="147">
        <v>37.119999999999997</v>
      </c>
      <c r="AI127" s="336">
        <f>((I127-AG127)/AG127)*100</f>
        <v>20.959999999999994</v>
      </c>
      <c r="AJ127" s="337">
        <f>((I127-AH127)/AH127)*100</f>
        <v>-18.534482758620687</v>
      </c>
      <c r="AK127" s="338">
        <f>AN127/AO127</f>
        <v>0.99227228875283724</v>
      </c>
      <c r="AL127" s="339">
        <f>((AQ127/AR127)^(1/1)-1)*100</f>
        <v>3.8461538461538547</v>
      </c>
      <c r="AM127" s="437">
        <f>((AQ127/AT127)^(1/3)-1)*100</f>
        <v>4.7366391660347285</v>
      </c>
      <c r="AN127" s="437">
        <f>((AQ127/AV127)^(1/5)-1)*100</f>
        <v>5.6627672952967334</v>
      </c>
      <c r="AO127" s="335">
        <f>((AQ127/BA127)^(1/10)-1)*100</f>
        <v>5.7068683258444386</v>
      </c>
      <c r="AP127" s="341"/>
      <c r="AQ127" s="342">
        <v>1.08</v>
      </c>
      <c r="AR127" s="342">
        <v>1.04</v>
      </c>
      <c r="AS127" s="343">
        <v>1</v>
      </c>
      <c r="AT127" s="343">
        <v>0.94</v>
      </c>
      <c r="AU127" s="343">
        <v>0.86</v>
      </c>
      <c r="AV127" s="343">
        <v>0.82</v>
      </c>
      <c r="AW127" s="343">
        <v>0.74</v>
      </c>
      <c r="AX127" s="343">
        <v>0.68</v>
      </c>
      <c r="AY127" s="343">
        <v>0.66</v>
      </c>
      <c r="AZ127" s="343">
        <v>0.64</v>
      </c>
      <c r="BA127" s="343">
        <v>0.62</v>
      </c>
      <c r="BB127" s="397">
        <v>0.6</v>
      </c>
      <c r="BC127" s="363">
        <f t="shared" ref="BC127:BM127" si="24">((AQ127/AR127)-1)*100</f>
        <v>3.8461538461538547</v>
      </c>
      <c r="BD127" s="364">
        <f t="shared" si="24"/>
        <v>4.0000000000000036</v>
      </c>
      <c r="BE127" s="364">
        <f t="shared" si="24"/>
        <v>6.3829787234042534</v>
      </c>
      <c r="BF127" s="364">
        <f t="shared" si="24"/>
        <v>9.302325581395344</v>
      </c>
      <c r="BG127" s="364">
        <f t="shared" si="24"/>
        <v>4.8780487804878092</v>
      </c>
      <c r="BH127" s="364">
        <f t="shared" si="24"/>
        <v>10.810810810810811</v>
      </c>
      <c r="BI127" s="364">
        <f t="shared" si="24"/>
        <v>8.8235294117646959</v>
      </c>
      <c r="BJ127" s="364">
        <f t="shared" si="24"/>
        <v>3.0303030303030276</v>
      </c>
      <c r="BK127" s="364">
        <f t="shared" si="24"/>
        <v>3.125</v>
      </c>
      <c r="BL127" s="364">
        <f t="shared" si="24"/>
        <v>3.2258064516129004</v>
      </c>
      <c r="BM127" s="365">
        <f t="shared" si="24"/>
        <v>3.3333333333333437</v>
      </c>
      <c r="BN127" s="349">
        <f>AVERAGE(BC127:BM127)</f>
        <v>5.5234809062969132</v>
      </c>
      <c r="BO127" s="349">
        <f>SQRT(AVERAGE((BC127-$BN127)^2,(BD127-$BN127)^2,(BE127-$BN127)^2,(BF127-$BN127)^2,(BG127-$BN127)^2,(BH127-$BN127)^2,(BI127-$BN127)^2,(BJ127-$BN127)^2,(BK127-$BN127)^2,(BL127-$BN127)^2,(BM127-$BN127)^2))</f>
        <v>2.7213012407433945</v>
      </c>
    </row>
    <row r="128" spans="1:67">
      <c r="A128" s="76" t="s">
        <v>624</v>
      </c>
      <c r="B128" s="21" t="s">
        <v>623</v>
      </c>
      <c r="C128" s="11" t="s">
        <v>3</v>
      </c>
      <c r="D128" s="94" t="s">
        <v>720</v>
      </c>
      <c r="E128" s="101">
        <v>10</v>
      </c>
      <c r="F128" s="104">
        <v>246</v>
      </c>
      <c r="G128" s="39" t="s">
        <v>717</v>
      </c>
      <c r="H128" s="40" t="s">
        <v>717</v>
      </c>
      <c r="I128" s="156">
        <v>22.96</v>
      </c>
      <c r="J128" s="214">
        <v>3.8327526132404173</v>
      </c>
      <c r="K128" s="366">
        <v>0.21</v>
      </c>
      <c r="L128" s="366">
        <v>0.22</v>
      </c>
      <c r="M128" s="22">
        <v>4.7619047619047672</v>
      </c>
      <c r="N128" s="26">
        <v>40774</v>
      </c>
      <c r="O128" s="26">
        <v>40778</v>
      </c>
      <c r="P128" s="352">
        <v>40792</v>
      </c>
      <c r="Q128" s="26" t="s">
        <v>772</v>
      </c>
      <c r="R128" s="21"/>
      <c r="S128" s="211">
        <v>0.88</v>
      </c>
      <c r="T128" s="214">
        <v>63.309352517985623</v>
      </c>
      <c r="U128" s="332">
        <v>41.049622485129127</v>
      </c>
      <c r="V128" s="22">
        <v>16.517985611510795</v>
      </c>
      <c r="W128" s="333">
        <v>6</v>
      </c>
      <c r="X128" s="353">
        <v>1.39</v>
      </c>
      <c r="Y128" s="131">
        <v>0.87</v>
      </c>
      <c r="Z128" s="353">
        <v>2.77</v>
      </c>
      <c r="AA128" s="353">
        <v>2.71</v>
      </c>
      <c r="AB128" s="131">
        <v>1.79</v>
      </c>
      <c r="AC128" s="353">
        <v>2.0099999999999998</v>
      </c>
      <c r="AD128" s="335">
        <v>12.290502793296069</v>
      </c>
      <c r="AE128" s="335">
        <v>14.743466255698971</v>
      </c>
      <c r="AF128" s="354">
        <v>6780</v>
      </c>
      <c r="AG128" s="353">
        <v>15.67</v>
      </c>
      <c r="AH128" s="353">
        <v>28.44</v>
      </c>
      <c r="AI128" s="355">
        <v>46.522016592214428</v>
      </c>
      <c r="AJ128" s="356">
        <v>-19.268635724331922</v>
      </c>
      <c r="AK128" s="357" t="s">
        <v>664</v>
      </c>
      <c r="AL128" s="339">
        <v>2.4999999999999907</v>
      </c>
      <c r="AM128" s="438">
        <v>6.0507432593240198</v>
      </c>
      <c r="AN128" s="438">
        <v>14.047293799473028</v>
      </c>
      <c r="AO128" s="335" t="s">
        <v>664</v>
      </c>
      <c r="AP128" s="358"/>
      <c r="AQ128" s="359">
        <v>0.82</v>
      </c>
      <c r="AR128" s="384">
        <v>0.8</v>
      </c>
      <c r="AS128" s="428">
        <v>0.77500000000000002</v>
      </c>
      <c r="AT128" s="428">
        <v>0.6875</v>
      </c>
      <c r="AU128" s="428">
        <v>0.5625</v>
      </c>
      <c r="AV128" s="428">
        <v>0.42499999999999999</v>
      </c>
      <c r="AW128" s="428">
        <v>0.34</v>
      </c>
      <c r="AX128" s="428">
        <v>0.22</v>
      </c>
      <c r="AY128" s="428">
        <v>0.02</v>
      </c>
      <c r="AZ128" s="444">
        <v>0</v>
      </c>
      <c r="BA128" s="444">
        <v>0</v>
      </c>
      <c r="BB128" s="362">
        <v>0</v>
      </c>
      <c r="BC128" s="363">
        <v>2.4999999999999907</v>
      </c>
      <c r="BD128" s="364">
        <v>3.2258064516128999</v>
      </c>
      <c r="BE128" s="364">
        <v>12.727272727272716</v>
      </c>
      <c r="BF128" s="364">
        <v>22.222222222222221</v>
      </c>
      <c r="BG128" s="364">
        <v>32.352941176470587</v>
      </c>
      <c r="BH128" s="364">
        <v>24.999999999999979</v>
      </c>
      <c r="BI128" s="364">
        <v>54.545454545454554</v>
      </c>
      <c r="BJ128" s="408">
        <v>1000</v>
      </c>
      <c r="BK128" s="364">
        <v>0</v>
      </c>
      <c r="BL128" s="364">
        <v>0</v>
      </c>
      <c r="BM128" s="365">
        <v>0</v>
      </c>
      <c r="BN128" s="349">
        <v>104.77942701118478</v>
      </c>
      <c r="BO128" s="349">
        <v>283.57352330255236</v>
      </c>
    </row>
    <row r="129" spans="1:67" s="765" customFormat="1">
      <c r="A129" s="721" t="s">
        <v>401</v>
      </c>
      <c r="B129" s="831" t="s">
        <v>751</v>
      </c>
      <c r="C129" s="766" t="s">
        <v>3</v>
      </c>
      <c r="D129" s="868" t="s">
        <v>720</v>
      </c>
      <c r="E129" s="832">
        <v>10</v>
      </c>
      <c r="F129" s="768">
        <v>238</v>
      </c>
      <c r="G129" s="833" t="s">
        <v>717</v>
      </c>
      <c r="H129" s="834" t="s">
        <v>717</v>
      </c>
      <c r="I129" s="888">
        <v>33.75</v>
      </c>
      <c r="J129" s="860">
        <v>4.1007407407407399</v>
      </c>
      <c r="K129" s="917">
        <v>0.34499999999999997</v>
      </c>
      <c r="L129" s="917">
        <v>0.34599999999999997</v>
      </c>
      <c r="M129" s="978">
        <v>0.28985507246377401</v>
      </c>
      <c r="N129" s="839">
        <v>40680</v>
      </c>
      <c r="O129" s="839">
        <v>40682</v>
      </c>
      <c r="P129" s="867">
        <v>40696</v>
      </c>
      <c r="Q129" s="839" t="s">
        <v>381</v>
      </c>
      <c r="R129" s="868" t="s">
        <v>137</v>
      </c>
      <c r="S129" s="778">
        <v>1.3839999999999999</v>
      </c>
      <c r="T129" s="860">
        <v>64.3720930232558</v>
      </c>
      <c r="U129" s="843">
        <v>57.154937620822636</v>
      </c>
      <c r="V129" s="882">
        <v>15.697674418604651</v>
      </c>
      <c r="W129" s="782">
        <v>3</v>
      </c>
      <c r="X129" s="869">
        <v>2.15</v>
      </c>
      <c r="Y129" s="846">
        <v>1.59</v>
      </c>
      <c r="Z129" s="869">
        <v>4.34</v>
      </c>
      <c r="AA129" s="869">
        <v>3.54</v>
      </c>
      <c r="AB129" s="846">
        <v>2.11</v>
      </c>
      <c r="AC129" s="869">
        <v>2.29</v>
      </c>
      <c r="AD129" s="848">
        <v>8.5308056872037916</v>
      </c>
      <c r="AE129" s="848">
        <v>10.0599123669856</v>
      </c>
      <c r="AF129" s="849">
        <v>6430</v>
      </c>
      <c r="AG129" s="869">
        <v>27.46</v>
      </c>
      <c r="AH129" s="869">
        <v>41.5</v>
      </c>
      <c r="AI129" s="850">
        <v>22.9060451565914</v>
      </c>
      <c r="AJ129" s="851">
        <v>-18.674698795180724</v>
      </c>
      <c r="AK129" s="913" t="s">
        <v>664</v>
      </c>
      <c r="AL129" s="852">
        <v>0.95799557848195205</v>
      </c>
      <c r="AM129" s="853">
        <v>6.008553594378685</v>
      </c>
      <c r="AN129" s="853">
        <v>24.940031376714447</v>
      </c>
      <c r="AO129" s="848" t="s">
        <v>664</v>
      </c>
      <c r="AP129" s="914" t="s">
        <v>817</v>
      </c>
      <c r="AQ129" s="883">
        <v>1.37</v>
      </c>
      <c r="AR129" s="883">
        <v>1.357</v>
      </c>
      <c r="AS129" s="916">
        <v>1.327</v>
      </c>
      <c r="AT129" s="916">
        <v>1.1499999999999999</v>
      </c>
      <c r="AU129" s="916">
        <v>0.89</v>
      </c>
      <c r="AV129" s="916">
        <v>0.45</v>
      </c>
      <c r="AW129" s="916">
        <v>0.17299999999999999</v>
      </c>
      <c r="AX129" s="916">
        <v>9.8000000000000004E-2</v>
      </c>
      <c r="AY129" s="916">
        <v>0.02</v>
      </c>
      <c r="AZ129" s="896">
        <v>0</v>
      </c>
      <c r="BA129" s="896">
        <v>0</v>
      </c>
      <c r="BB129" s="871">
        <v>0</v>
      </c>
      <c r="BC129" s="854">
        <v>0.95799557848195205</v>
      </c>
      <c r="BD129" s="887">
        <v>2.260738507912575</v>
      </c>
      <c r="BE129" s="887">
        <v>15.39130434782612</v>
      </c>
      <c r="BF129" s="887">
        <v>29.2134831460674</v>
      </c>
      <c r="BG129" s="887">
        <v>97.777777777777771</v>
      </c>
      <c r="BH129" s="887">
        <v>160.11560693641619</v>
      </c>
      <c r="BI129" s="887">
        <v>76.530612244897966</v>
      </c>
      <c r="BJ129" s="887">
        <v>390.00000000000011</v>
      </c>
      <c r="BK129" s="887">
        <v>0</v>
      </c>
      <c r="BL129" s="887">
        <v>0</v>
      </c>
      <c r="BM129" s="856">
        <v>0</v>
      </c>
      <c r="BN129" s="857">
        <v>70.20431986721637</v>
      </c>
      <c r="BO129" s="857">
        <v>112.82958701081269</v>
      </c>
    </row>
    <row r="130" spans="1:67">
      <c r="A130" s="76" t="s">
        <v>819</v>
      </c>
      <c r="B130" s="21" t="s">
        <v>820</v>
      </c>
      <c r="C130" s="11" t="s">
        <v>100</v>
      </c>
      <c r="D130" s="21" t="s">
        <v>502</v>
      </c>
      <c r="E130" s="101">
        <v>10</v>
      </c>
      <c r="F130" s="104">
        <v>230</v>
      </c>
      <c r="G130" s="39" t="s">
        <v>717</v>
      </c>
      <c r="H130" s="40" t="s">
        <v>717</v>
      </c>
      <c r="I130" s="156">
        <v>64.099999999999994</v>
      </c>
      <c r="J130" s="294">
        <v>0.68642745709828401</v>
      </c>
      <c r="K130" s="366">
        <v>0.09</v>
      </c>
      <c r="L130" s="366">
        <v>0.11</v>
      </c>
      <c r="M130" s="22">
        <v>22.222222222222221</v>
      </c>
      <c r="N130" s="26">
        <v>40546</v>
      </c>
      <c r="O130" s="26">
        <v>40548</v>
      </c>
      <c r="P130" s="352">
        <v>40564</v>
      </c>
      <c r="Q130" s="26" t="s">
        <v>357</v>
      </c>
      <c r="R130" s="21"/>
      <c r="S130" s="211">
        <v>0.44</v>
      </c>
      <c r="T130" s="214">
        <v>39.285714285714278</v>
      </c>
      <c r="U130" s="332">
        <v>150.65548987240356</v>
      </c>
      <c r="V130" s="22">
        <v>57.232142857142847</v>
      </c>
      <c r="W130" s="333">
        <v>6</v>
      </c>
      <c r="X130" s="353">
        <v>1.1200000000000001</v>
      </c>
      <c r="Y130" s="131">
        <v>9.98</v>
      </c>
      <c r="Z130" s="353">
        <v>18.059999999999999</v>
      </c>
      <c r="AA130" s="353">
        <v>2.4700000000000002</v>
      </c>
      <c r="AB130" s="131">
        <v>1.31</v>
      </c>
      <c r="AC130" s="353">
        <v>1.83</v>
      </c>
      <c r="AD130" s="335">
        <v>39.694656488549619</v>
      </c>
      <c r="AE130" s="335">
        <v>4.9029356422769172</v>
      </c>
      <c r="AF130" s="354">
        <v>3550</v>
      </c>
      <c r="AG130" s="353">
        <v>43.49</v>
      </c>
      <c r="AH130" s="353">
        <v>67.290000000000006</v>
      </c>
      <c r="AI130" s="355">
        <v>47.3902046447459</v>
      </c>
      <c r="AJ130" s="356">
        <v>-4.740674691633247</v>
      </c>
      <c r="AK130" s="357">
        <v>0.57159769332152099</v>
      </c>
      <c r="AL130" s="339">
        <v>12.5</v>
      </c>
      <c r="AM130" s="437">
        <v>11.457607795906142</v>
      </c>
      <c r="AN130" s="437">
        <v>12.474611314209481</v>
      </c>
      <c r="AO130" s="335">
        <v>21.824110663778651</v>
      </c>
      <c r="AP130" s="358"/>
      <c r="AQ130" s="359">
        <v>0.36</v>
      </c>
      <c r="AR130" s="359">
        <v>0.32</v>
      </c>
      <c r="AS130" s="427">
        <v>0.28000000000000003</v>
      </c>
      <c r="AT130" s="427">
        <v>0.26</v>
      </c>
      <c r="AU130" s="427">
        <v>0.22</v>
      </c>
      <c r="AV130" s="427">
        <v>0.2</v>
      </c>
      <c r="AW130" s="427">
        <v>0.15</v>
      </c>
      <c r="AX130" s="427">
        <v>0.1</v>
      </c>
      <c r="AY130" s="427">
        <v>7.4999999999999997E-2</v>
      </c>
      <c r="AZ130" s="442">
        <v>0.05</v>
      </c>
      <c r="BA130" s="427">
        <v>0.05</v>
      </c>
      <c r="BB130" s="362">
        <v>0</v>
      </c>
      <c r="BC130" s="363">
        <v>12.5</v>
      </c>
      <c r="BD130" s="445">
        <v>14.285714285714281</v>
      </c>
      <c r="BE130" s="445">
        <v>7.6923076923077085</v>
      </c>
      <c r="BF130" s="445">
        <v>18.181818181818187</v>
      </c>
      <c r="BG130" s="445">
        <v>9.9999999999999876</v>
      </c>
      <c r="BH130" s="445">
        <v>33.33333333333335</v>
      </c>
      <c r="BI130" s="445">
        <v>49.999999999999979</v>
      </c>
      <c r="BJ130" s="445">
        <v>33.33333333333335</v>
      </c>
      <c r="BK130" s="445">
        <v>49.999999999999979</v>
      </c>
      <c r="BL130" s="445">
        <v>0</v>
      </c>
      <c r="BM130" s="365">
        <v>0</v>
      </c>
      <c r="BN130" s="349">
        <v>20.847864256955162</v>
      </c>
      <c r="BO130" s="349">
        <v>17.297756239320314</v>
      </c>
    </row>
    <row r="131" spans="1:67">
      <c r="A131" s="29" t="s">
        <v>630</v>
      </c>
      <c r="B131" s="31" t="s">
        <v>631</v>
      </c>
      <c r="C131" s="11" t="s">
        <v>100</v>
      </c>
      <c r="D131" s="31" t="s">
        <v>218</v>
      </c>
      <c r="E131" s="102">
        <v>17</v>
      </c>
      <c r="F131" s="104">
        <v>154</v>
      </c>
      <c r="G131" s="41" t="s">
        <v>660</v>
      </c>
      <c r="H131" s="43" t="s">
        <v>660</v>
      </c>
      <c r="I131" s="134">
        <v>66.58</v>
      </c>
      <c r="J131" s="294">
        <v>0.99128867527786102</v>
      </c>
      <c r="K131" s="368">
        <v>0.14000000000000001</v>
      </c>
      <c r="L131" s="368">
        <v>0.16500000000000001</v>
      </c>
      <c r="M131" s="32">
        <v>17.857142857142858</v>
      </c>
      <c r="N131" s="45">
        <v>40613</v>
      </c>
      <c r="O131" s="45">
        <v>40617</v>
      </c>
      <c r="P131" s="44">
        <v>40634</v>
      </c>
      <c r="Q131" s="45" t="s">
        <v>245</v>
      </c>
      <c r="R131" s="31"/>
      <c r="S131" s="171">
        <v>0.66</v>
      </c>
      <c r="T131" s="214">
        <v>15.277777777777779</v>
      </c>
      <c r="U131" s="332">
        <v>56.595860017069398</v>
      </c>
      <c r="V131" s="32">
        <v>15.412037037037043</v>
      </c>
      <c r="W131" s="369">
        <v>12</v>
      </c>
      <c r="X131" s="125">
        <v>4.32</v>
      </c>
      <c r="Y131" s="133">
        <v>1.1299999999999999</v>
      </c>
      <c r="Z131" s="125">
        <v>2.35</v>
      </c>
      <c r="AA131" s="125">
        <v>3.58</v>
      </c>
      <c r="AB131" s="133">
        <v>4.68</v>
      </c>
      <c r="AC131" s="125">
        <v>5.29</v>
      </c>
      <c r="AD131" s="370">
        <v>13.034188034188031</v>
      </c>
      <c r="AE131" s="335">
        <v>12.589819226987371</v>
      </c>
      <c r="AF131" s="371">
        <v>6110</v>
      </c>
      <c r="AG131" s="125">
        <v>38.75</v>
      </c>
      <c r="AH131" s="125">
        <v>71.790000000000006</v>
      </c>
      <c r="AI131" s="372">
        <v>71.819354838709657</v>
      </c>
      <c r="AJ131" s="373">
        <v>-7.2572781724474265</v>
      </c>
      <c r="AK131" s="374">
        <v>1.3490691993041488</v>
      </c>
      <c r="AL131" s="339">
        <v>12.000000000000011</v>
      </c>
      <c r="AM131" s="438">
        <v>10.06424162982089</v>
      </c>
      <c r="AN131" s="438">
        <v>12.555122929482692</v>
      </c>
      <c r="AO131" s="335">
        <v>9.3065077284090592</v>
      </c>
      <c r="AP131" s="375"/>
      <c r="AQ131" s="376">
        <v>0.56000000000000005</v>
      </c>
      <c r="AR131" s="376">
        <v>0.5</v>
      </c>
      <c r="AS131" s="378">
        <v>0.48</v>
      </c>
      <c r="AT131" s="378">
        <v>0.42</v>
      </c>
      <c r="AU131" s="378">
        <v>0.34499999999999997</v>
      </c>
      <c r="AV131" s="378">
        <v>0.31</v>
      </c>
      <c r="AW131" s="378">
        <v>0.29249999999999998</v>
      </c>
      <c r="AX131" s="378">
        <v>0.28249999999999997</v>
      </c>
      <c r="AY131" s="378">
        <v>0.27</v>
      </c>
      <c r="AZ131" s="377">
        <v>0.26</v>
      </c>
      <c r="BA131" s="378">
        <v>0.23</v>
      </c>
      <c r="BB131" s="379">
        <v>0.2</v>
      </c>
      <c r="BC131" s="363">
        <v>12.000000000000011</v>
      </c>
      <c r="BD131" s="445">
        <v>4.1666666666666741</v>
      </c>
      <c r="BE131" s="445">
        <v>14.285714285714281</v>
      </c>
      <c r="BF131" s="445">
        <v>21.73913043478262</v>
      </c>
      <c r="BG131" s="445">
        <v>11.290322580645148</v>
      </c>
      <c r="BH131" s="445">
        <v>5.9829059829059839</v>
      </c>
      <c r="BI131" s="445">
        <v>3.539823008849563</v>
      </c>
      <c r="BJ131" s="445">
        <v>4.6296296296296058</v>
      </c>
      <c r="BK131" s="445">
        <v>3.8461538461538547</v>
      </c>
      <c r="BL131" s="445">
        <v>13.043478260869559</v>
      </c>
      <c r="BM131" s="365">
        <v>14.999999999999993</v>
      </c>
      <c r="BN131" s="349">
        <v>9.9567113360197528</v>
      </c>
      <c r="BO131" s="349">
        <v>5.6784362353996807</v>
      </c>
    </row>
    <row r="132" spans="1:67">
      <c r="A132" s="20" t="s">
        <v>656</v>
      </c>
      <c r="B132" s="20" t="s">
        <v>657</v>
      </c>
      <c r="C132" s="11" t="s">
        <v>100</v>
      </c>
      <c r="D132" s="11" t="s">
        <v>218</v>
      </c>
      <c r="E132" s="179">
        <v>35</v>
      </c>
      <c r="F132" s="104">
        <v>67</v>
      </c>
      <c r="G132" s="59" t="s">
        <v>717</v>
      </c>
      <c r="H132" s="51" t="s">
        <v>717</v>
      </c>
      <c r="I132" s="132">
        <v>67.099999999999994</v>
      </c>
      <c r="J132" s="293">
        <f>(S132/I132)*100</f>
        <v>1.0730253353204173</v>
      </c>
      <c r="K132" s="366">
        <v>0.16</v>
      </c>
      <c r="L132" s="366">
        <v>0.18</v>
      </c>
      <c r="M132" s="166">
        <f>((L132/K132)-1)*100</f>
        <v>12.5</v>
      </c>
      <c r="N132" s="26">
        <v>40599</v>
      </c>
      <c r="O132" s="26">
        <v>40603</v>
      </c>
      <c r="P132" s="352">
        <v>40617</v>
      </c>
      <c r="Q132" s="26" t="s">
        <v>8</v>
      </c>
      <c r="R132" s="21"/>
      <c r="S132" s="211">
        <f>L132*4</f>
        <v>0.72</v>
      </c>
      <c r="T132" s="213">
        <f>S132/X132*100</f>
        <v>21.238938053097346</v>
      </c>
      <c r="U132" s="380">
        <f>(I132/SQRT(22.5*X132*(I132/AA132))-1)*100</f>
        <v>84.512432529930322</v>
      </c>
      <c r="V132" s="22">
        <f>I132/X132</f>
        <v>19.793510324483773</v>
      </c>
      <c r="W132" s="333">
        <v>12</v>
      </c>
      <c r="X132" s="353">
        <v>3.39</v>
      </c>
      <c r="Y132" s="131">
        <v>2.0099999999999998</v>
      </c>
      <c r="Z132" s="124">
        <v>3.52</v>
      </c>
      <c r="AA132" s="353">
        <v>3.87</v>
      </c>
      <c r="AB132" s="131">
        <v>3.71</v>
      </c>
      <c r="AC132" s="124">
        <v>4.07</v>
      </c>
      <c r="AD132" s="335">
        <f>(AC132/AB132-1)*100</f>
        <v>9.7035040431266992</v>
      </c>
      <c r="AE132" s="381">
        <f>(I132/AB132)/Y132</f>
        <v>8.9981360046130536</v>
      </c>
      <c r="AF132" s="354">
        <v>8170</v>
      </c>
      <c r="AG132" s="124">
        <v>51.44</v>
      </c>
      <c r="AH132" s="124">
        <v>76.16</v>
      </c>
      <c r="AI132" s="355">
        <f>((I132-AG132)/AG132)*100</f>
        <v>30.443234836702949</v>
      </c>
      <c r="AJ132" s="356">
        <f>((I132-AH132)/AH132)*100</f>
        <v>-11.896008403361348</v>
      </c>
      <c r="AK132" s="357">
        <f>AN132/AO132</f>
        <v>0.72128322359004882</v>
      </c>
      <c r="AL132" s="382">
        <f>((AQ132/AR132)^(1/1)-1)*100</f>
        <v>10.344827586206918</v>
      </c>
      <c r="AM132" s="383">
        <f>((AQ132/AT132)^(1/3)-1)*100</f>
        <v>11.636800399929626</v>
      </c>
      <c r="AN132" s="383">
        <f>((AQ132/AV132)^(1/5)-1)*100</f>
        <v>10.98883056567086</v>
      </c>
      <c r="AO132" s="334">
        <f>((AQ132/BA132)^(1/10)-1)*100</f>
        <v>15.235111820535717</v>
      </c>
      <c r="AP132" s="358"/>
      <c r="AQ132" s="359">
        <v>0.64</v>
      </c>
      <c r="AR132" s="359">
        <v>0.57999999999999996</v>
      </c>
      <c r="AS132" s="428">
        <v>0.52</v>
      </c>
      <c r="AT132" s="428">
        <v>0.46</v>
      </c>
      <c r="AU132" s="428">
        <v>0.42</v>
      </c>
      <c r="AV132" s="428">
        <v>0.38</v>
      </c>
      <c r="AW132" s="428">
        <v>0.34</v>
      </c>
      <c r="AX132" s="428">
        <v>0.25</v>
      </c>
      <c r="AY132" s="428">
        <v>0.17249999999999999</v>
      </c>
      <c r="AZ132" s="428">
        <v>0.16500000000000001</v>
      </c>
      <c r="BA132" s="428">
        <v>0.155</v>
      </c>
      <c r="BB132" s="366">
        <v>0.14499999999999999</v>
      </c>
      <c r="BC132" s="346">
        <f t="shared" ref="BC132:BM134" si="25">((AQ132/AR132)-1)*100</f>
        <v>10.344827586206918</v>
      </c>
      <c r="BD132" s="347">
        <f t="shared" si="25"/>
        <v>11.538461538461519</v>
      </c>
      <c r="BE132" s="347">
        <f t="shared" si="25"/>
        <v>13.043478260869556</v>
      </c>
      <c r="BF132" s="347">
        <f t="shared" si="25"/>
        <v>9.5238095238095344</v>
      </c>
      <c r="BG132" s="347">
        <f t="shared" si="25"/>
        <v>10.526315789473673</v>
      </c>
      <c r="BH132" s="347">
        <f t="shared" si="25"/>
        <v>11.764705882352944</v>
      </c>
      <c r="BI132" s="347">
        <f t="shared" si="25"/>
        <v>36.000000000000007</v>
      </c>
      <c r="BJ132" s="347">
        <f t="shared" si="25"/>
        <v>44.927536231884076</v>
      </c>
      <c r="BK132" s="347">
        <f t="shared" si="25"/>
        <v>4.5454545454545414</v>
      </c>
      <c r="BL132" s="347">
        <f t="shared" si="25"/>
        <v>6.4516129032258229</v>
      </c>
      <c r="BM132" s="348">
        <f t="shared" si="25"/>
        <v>6.8965517241379448</v>
      </c>
      <c r="BN132" s="350">
        <f>AVERAGE(BC132:BM132)</f>
        <v>15.051159453261503</v>
      </c>
      <c r="BO132" s="350">
        <f>SQRT(AVERAGE((BC132-$BN132)^2,(BD132-$BN132)^2,(BE132-$BN132)^2,(BF132-$BN132)^2,(BG132-$BN132)^2,(BH132-$BN132)^2,(BI132-$BN132)^2,(BJ132-$BN132)^2,(BK132-$BN132)^2,(BL132-$BN132)^2,(BM132-$BN132)^2))</f>
        <v>12.367911001365863</v>
      </c>
    </row>
    <row r="133" spans="1:67">
      <c r="A133" s="20" t="s">
        <v>555</v>
      </c>
      <c r="B133" s="20" t="s">
        <v>556</v>
      </c>
      <c r="C133" s="11" t="s">
        <v>100</v>
      </c>
      <c r="D133" s="21" t="s">
        <v>677</v>
      </c>
      <c r="E133" s="179">
        <v>43</v>
      </c>
      <c r="F133" s="104">
        <v>29</v>
      </c>
      <c r="G133" s="59" t="s">
        <v>717</v>
      </c>
      <c r="H133" s="51" t="s">
        <v>717</v>
      </c>
      <c r="I133" s="132">
        <v>79.3</v>
      </c>
      <c r="J133" s="294">
        <f>(S133/I133)*100</f>
        <v>1.3114754098360657</v>
      </c>
      <c r="K133" s="366">
        <v>0.24</v>
      </c>
      <c r="L133" s="366">
        <v>0.26</v>
      </c>
      <c r="M133" s="202">
        <f>((L133/K133)-1)*100</f>
        <v>8.3333333333333481</v>
      </c>
      <c r="N133" s="26">
        <v>40508</v>
      </c>
      <c r="O133" s="26">
        <v>40512</v>
      </c>
      <c r="P133" s="352">
        <v>40527</v>
      </c>
      <c r="Q133" s="26" t="s">
        <v>8</v>
      </c>
      <c r="R133" s="21"/>
      <c r="S133" s="211">
        <f>L133*4</f>
        <v>1.04</v>
      </c>
      <c r="T133" s="214">
        <f>S133/X133*100</f>
        <v>18.213660245183888</v>
      </c>
      <c r="U133" s="332">
        <f>(I133/SQRT(22.5*X133*(I133/AA133))-1)*100</f>
        <v>17.847002239992161</v>
      </c>
      <c r="V133" s="22">
        <f>I133/X133</f>
        <v>13.887915936952714</v>
      </c>
      <c r="W133" s="333">
        <v>12</v>
      </c>
      <c r="X133" s="131">
        <v>5.71</v>
      </c>
      <c r="Y133" s="131">
        <v>1.1499999999999999</v>
      </c>
      <c r="Z133" s="124">
        <v>0.54</v>
      </c>
      <c r="AA133" s="353">
        <v>2.25</v>
      </c>
      <c r="AB133" s="131">
        <v>6.41</v>
      </c>
      <c r="AC133" s="124">
        <v>7.13</v>
      </c>
      <c r="AD133" s="335">
        <f>(AC133/AB133-1)*100</f>
        <v>11.232449297971915</v>
      </c>
      <c r="AE133" s="386">
        <f>(I133/AB133)/Y133</f>
        <v>10.757647697212237</v>
      </c>
      <c r="AF133" s="205">
        <v>806</v>
      </c>
      <c r="AG133" s="124">
        <v>53.55</v>
      </c>
      <c r="AH133" s="124">
        <v>82.15</v>
      </c>
      <c r="AI133" s="355">
        <f>((I133-AG133)/AG133)*100</f>
        <v>48.085901027077497</v>
      </c>
      <c r="AJ133" s="356">
        <f>((I133-AH133)/AH133)*100</f>
        <v>-3.4692635423006797</v>
      </c>
      <c r="AK133" s="357">
        <f>AN133/AO133</f>
        <v>1.0929919899898748</v>
      </c>
      <c r="AL133" s="339">
        <f>((AQ133/AR133)^(1/1)-1)*100</f>
        <v>8.8888888888888786</v>
      </c>
      <c r="AM133" s="437">
        <f>((AQ133/AT133)^(1/3)-1)*100</f>
        <v>5.9068479085628844</v>
      </c>
      <c r="AN133" s="437">
        <f>((AQ133/AV133)^(1/5)-1)*100</f>
        <v>4.5373011758111037</v>
      </c>
      <c r="AO133" s="335">
        <f>((AQ133/BA133)^(1/10)-1)*100</f>
        <v>4.1512666308315183</v>
      </c>
      <c r="AP133" s="358"/>
      <c r="AQ133" s="359">
        <v>0.98</v>
      </c>
      <c r="AR133" s="359">
        <v>0.9</v>
      </c>
      <c r="AS133" s="427">
        <v>0.85</v>
      </c>
      <c r="AT133" s="427">
        <v>0.82499999999999996</v>
      </c>
      <c r="AU133" s="427">
        <v>0.80500000000000005</v>
      </c>
      <c r="AV133" s="427">
        <v>0.78500000000000003</v>
      </c>
      <c r="AW133" s="427">
        <v>0.77249999999999996</v>
      </c>
      <c r="AX133" s="427">
        <v>0.76249999999999996</v>
      </c>
      <c r="AY133" s="427">
        <v>0.73750000000000004</v>
      </c>
      <c r="AZ133" s="427">
        <v>0.70750000000000002</v>
      </c>
      <c r="BA133" s="427">
        <v>0.65249999999999997</v>
      </c>
      <c r="BB133" s="366">
        <v>0.61250000000000004</v>
      </c>
      <c r="BC133" s="363">
        <f t="shared" si="25"/>
        <v>8.8888888888888786</v>
      </c>
      <c r="BD133" s="445">
        <f t="shared" si="25"/>
        <v>5.8823529411764719</v>
      </c>
      <c r="BE133" s="445">
        <f t="shared" si="25"/>
        <v>3.0303030303030276</v>
      </c>
      <c r="BF133" s="445">
        <f t="shared" si="25"/>
        <v>2.4844720496894235</v>
      </c>
      <c r="BG133" s="445">
        <f t="shared" si="25"/>
        <v>2.5477707006369421</v>
      </c>
      <c r="BH133" s="445">
        <f t="shared" si="25"/>
        <v>1.6181229773462924</v>
      </c>
      <c r="BI133" s="445">
        <f t="shared" si="25"/>
        <v>1.3114754098360715</v>
      </c>
      <c r="BJ133" s="445">
        <f t="shared" si="25"/>
        <v>3.3898305084745672</v>
      </c>
      <c r="BK133" s="445">
        <f t="shared" si="25"/>
        <v>4.2402826855123754</v>
      </c>
      <c r="BL133" s="445">
        <f t="shared" si="25"/>
        <v>8.4291187739463638</v>
      </c>
      <c r="BM133" s="365">
        <f t="shared" si="25"/>
        <v>6.5306122448979487</v>
      </c>
      <c r="BN133" s="349">
        <f>AVERAGE(BC133:BM133)</f>
        <v>4.395748200973487</v>
      </c>
      <c r="BO133" s="349">
        <f>SQRT(AVERAGE((BC133-$BN133)^2,(BD133-$BN133)^2,(BE133-$BN133)^2,(BF133-$BN133)^2,(BG133-$BN133)^2,(BH133-$BN133)^2,(BI133-$BN133)^2,(BJ133-$BN133)^2,(BK133-$BN133)^2,(BL133-$BN133)^2,(BM133-$BN133)^2))</f>
        <v>2.5301894989388551</v>
      </c>
    </row>
    <row r="134" spans="1:67">
      <c r="A134" s="20" t="s">
        <v>535</v>
      </c>
      <c r="B134" s="20" t="s">
        <v>536</v>
      </c>
      <c r="C134" s="11" t="s">
        <v>100</v>
      </c>
      <c r="D134" s="21" t="s">
        <v>218</v>
      </c>
      <c r="E134" s="179">
        <v>42</v>
      </c>
      <c r="F134" s="104">
        <v>32</v>
      </c>
      <c r="G134" s="39" t="s">
        <v>660</v>
      </c>
      <c r="H134" s="40" t="s">
        <v>660</v>
      </c>
      <c r="I134" s="132">
        <v>22.86</v>
      </c>
      <c r="J134" s="294">
        <f>(S134/I134)*100</f>
        <v>1.3123359580052494</v>
      </c>
      <c r="K134" s="366">
        <v>7.0000000000000007E-2</v>
      </c>
      <c r="L134" s="366">
        <v>7.4999999999999997E-2</v>
      </c>
      <c r="M134" s="202">
        <f>((L134/K134)-1)*100</f>
        <v>7.1428571428571397</v>
      </c>
      <c r="N134" s="26">
        <v>40659</v>
      </c>
      <c r="O134" s="26">
        <v>40661</v>
      </c>
      <c r="P134" s="352">
        <v>40675</v>
      </c>
      <c r="Q134" s="81" t="s">
        <v>17</v>
      </c>
      <c r="R134" s="21"/>
      <c r="S134" s="211">
        <f>L134*4</f>
        <v>0.3</v>
      </c>
      <c r="T134" s="214">
        <f>S134/X134*100</f>
        <v>18.518518518518519</v>
      </c>
      <c r="U134" s="332">
        <f>(I134/SQRT(22.5*X134*(I134/AA134))-1)*100</f>
        <v>-1.0873936057506195</v>
      </c>
      <c r="V134" s="22">
        <f>I134/X134</f>
        <v>14.111111111111111</v>
      </c>
      <c r="W134" s="333">
        <v>11</v>
      </c>
      <c r="X134" s="353">
        <v>1.62</v>
      </c>
      <c r="Y134" s="131">
        <v>1</v>
      </c>
      <c r="Z134" s="124">
        <v>0.79</v>
      </c>
      <c r="AA134" s="353">
        <v>1.56</v>
      </c>
      <c r="AB134" s="131">
        <v>1.88</v>
      </c>
      <c r="AC134" s="124">
        <v>2.13</v>
      </c>
      <c r="AD134" s="335">
        <f>(AC134/AB134-1)*100</f>
        <v>13.297872340425542</v>
      </c>
      <c r="AE134" s="386">
        <f>(I134/AB134)/Y134</f>
        <v>12.159574468085106</v>
      </c>
      <c r="AF134" s="354">
        <v>1120</v>
      </c>
      <c r="AG134" s="124">
        <v>18.64</v>
      </c>
      <c r="AH134" s="124">
        <v>25.41</v>
      </c>
      <c r="AI134" s="355">
        <f>((I134-AG134)/AG134)*100</f>
        <v>22.639484978540768</v>
      </c>
      <c r="AJ134" s="356">
        <f>((I134-AH134)/AH134)*100</f>
        <v>-10.03541912632822</v>
      </c>
      <c r="AK134" s="357">
        <f>AN134/AO134</f>
        <v>0.97963463487368263</v>
      </c>
      <c r="AL134" s="339">
        <f>((AQ134/AR134)^(1/1)-1)*100</f>
        <v>2.7777777777777901</v>
      </c>
      <c r="AM134" s="437">
        <f>((AQ134/AT134)^(1/3)-1)*100</f>
        <v>2.7245720609635704</v>
      </c>
      <c r="AN134" s="437">
        <f>((AQ134/AV134)^(1/5)-1)*100</f>
        <v>2.8265214897708724</v>
      </c>
      <c r="AO134" s="335">
        <f>((AQ134/BA134)^(1/10)-1)*100</f>
        <v>2.8852812968738428</v>
      </c>
      <c r="AP134" s="358"/>
      <c r="AQ134" s="359">
        <v>0.27750000000000002</v>
      </c>
      <c r="AR134" s="359">
        <v>0.27</v>
      </c>
      <c r="AS134" s="427">
        <v>0.26250000000000001</v>
      </c>
      <c r="AT134" s="427">
        <v>0.25600000000000001</v>
      </c>
      <c r="AU134" s="427">
        <v>0.24879999999999999</v>
      </c>
      <c r="AV134" s="427">
        <v>0.2414</v>
      </c>
      <c r="AW134" s="427">
        <v>0.2288</v>
      </c>
      <c r="AX134" s="427">
        <v>0.22389999999999999</v>
      </c>
      <c r="AY134" s="427">
        <v>0.21879999999999999</v>
      </c>
      <c r="AZ134" s="427">
        <v>0.21389999999999998</v>
      </c>
      <c r="BA134" s="427">
        <v>0.20879999999999999</v>
      </c>
      <c r="BB134" s="366">
        <v>0.2039</v>
      </c>
      <c r="BC134" s="363">
        <f t="shared" si="25"/>
        <v>2.7777777777777901</v>
      </c>
      <c r="BD134" s="445">
        <f t="shared" si="25"/>
        <v>2.8571428571428692</v>
      </c>
      <c r="BE134" s="445">
        <f t="shared" si="25"/>
        <v>2.5390625</v>
      </c>
      <c r="BF134" s="445">
        <f t="shared" si="25"/>
        <v>2.893890675241173</v>
      </c>
      <c r="BG134" s="445">
        <f t="shared" si="25"/>
        <v>3.0654515327257714</v>
      </c>
      <c r="BH134" s="445">
        <f t="shared" si="25"/>
        <v>5.5069930069929995</v>
      </c>
      <c r="BI134" s="445">
        <f t="shared" si="25"/>
        <v>2.188476998660116</v>
      </c>
      <c r="BJ134" s="445">
        <f t="shared" si="25"/>
        <v>2.3308957952467901</v>
      </c>
      <c r="BK134" s="445">
        <f t="shared" si="25"/>
        <v>2.2907900888265553</v>
      </c>
      <c r="BL134" s="445">
        <f t="shared" si="25"/>
        <v>2.4425287356321768</v>
      </c>
      <c r="BM134" s="365">
        <f t="shared" si="25"/>
        <v>2.4031387935262272</v>
      </c>
      <c r="BN134" s="349">
        <f>AVERAGE(BC134:BM134)</f>
        <v>2.8451044328884056</v>
      </c>
      <c r="BO134" s="349">
        <f>SQRT(AVERAGE((BC134-$BN134)^2,(BD134-$BN134)^2,(BE134-$BN134)^2,(BF134-$BN134)^2,(BG134-$BN134)^2,(BH134-$BN134)^2,(BI134-$BN134)^2,(BJ134-$BN134)^2,(BK134-$BN134)^2,(BL134-$BN134)^2,(BM134-$BN134)^2))</f>
        <v>0.88395590750117914</v>
      </c>
    </row>
    <row r="135" spans="1:67">
      <c r="A135" s="20" t="s">
        <v>544</v>
      </c>
      <c r="B135" s="20" t="s">
        <v>548</v>
      </c>
      <c r="C135" s="20" t="s">
        <v>100</v>
      </c>
      <c r="D135" s="21" t="s">
        <v>677</v>
      </c>
      <c r="E135" s="179">
        <v>19</v>
      </c>
      <c r="F135" s="104">
        <v>123</v>
      </c>
      <c r="G135" s="39" t="s">
        <v>660</v>
      </c>
      <c r="H135" s="40" t="s">
        <v>660</v>
      </c>
      <c r="I135" s="132">
        <v>50</v>
      </c>
      <c r="J135" s="294">
        <v>1.4</v>
      </c>
      <c r="K135" s="351">
        <v>0.155</v>
      </c>
      <c r="L135" s="351">
        <v>0.17499999999999999</v>
      </c>
      <c r="M135" s="22">
        <v>12.9032258064516</v>
      </c>
      <c r="N135" s="26">
        <v>40529</v>
      </c>
      <c r="O135" s="26">
        <v>40533</v>
      </c>
      <c r="P135" s="352">
        <v>40561</v>
      </c>
      <c r="Q135" s="26" t="s">
        <v>773</v>
      </c>
      <c r="R135" s="21"/>
      <c r="S135" s="211">
        <v>0.7</v>
      </c>
      <c r="T135" s="214">
        <v>31.390134529147979</v>
      </c>
      <c r="U135" s="332">
        <v>128.72885887424277</v>
      </c>
      <c r="V135" s="22">
        <v>22.421524663677125</v>
      </c>
      <c r="W135" s="333">
        <v>12</v>
      </c>
      <c r="X135" s="353">
        <v>2.23</v>
      </c>
      <c r="Y135" s="131">
        <v>1.43</v>
      </c>
      <c r="Z135" s="353">
        <v>1.88</v>
      </c>
      <c r="AA135" s="353">
        <v>5.25</v>
      </c>
      <c r="AB135" s="131">
        <v>2.54</v>
      </c>
      <c r="AC135" s="353">
        <v>2.87</v>
      </c>
      <c r="AD135" s="335">
        <v>12.992125984251969</v>
      </c>
      <c r="AE135" s="386">
        <v>13.765761797257859</v>
      </c>
      <c r="AF135" s="354">
        <v>11600</v>
      </c>
      <c r="AG135" s="353">
        <v>46.07</v>
      </c>
      <c r="AH135" s="353">
        <v>57.19</v>
      </c>
      <c r="AI135" s="355">
        <v>8.5304970696765778</v>
      </c>
      <c r="AJ135" s="356">
        <v>-12.572127994404612</v>
      </c>
      <c r="AK135" s="357">
        <v>1.2169077643582074</v>
      </c>
      <c r="AL135" s="339">
        <v>10.714285714285699</v>
      </c>
      <c r="AM135" s="438">
        <v>10.461588908611912</v>
      </c>
      <c r="AN135" s="438">
        <v>12.115260160214428</v>
      </c>
      <c r="AO135" s="335">
        <v>9.9557752157197985</v>
      </c>
      <c r="AP135" s="358"/>
      <c r="AQ135" s="359">
        <v>0.62</v>
      </c>
      <c r="AR135" s="359">
        <v>0.56000000000000005</v>
      </c>
      <c r="AS135" s="428">
        <v>0.52</v>
      </c>
      <c r="AT135" s="428">
        <v>0.46</v>
      </c>
      <c r="AU135" s="428">
        <v>0.4</v>
      </c>
      <c r="AV135" s="428">
        <v>0.35</v>
      </c>
      <c r="AW135" s="428">
        <v>0.32</v>
      </c>
      <c r="AX135" s="428">
        <v>0.28999999999999998</v>
      </c>
      <c r="AY135" s="428">
        <v>0.27</v>
      </c>
      <c r="AZ135" s="428">
        <v>0.26</v>
      </c>
      <c r="BA135" s="428">
        <v>0.24</v>
      </c>
      <c r="BB135" s="366">
        <v>0.21</v>
      </c>
      <c r="BC135" s="363">
        <v>10.714285714285699</v>
      </c>
      <c r="BD135" s="364">
        <v>7.6923076923077085</v>
      </c>
      <c r="BE135" s="364">
        <v>13.043478260869559</v>
      </c>
      <c r="BF135" s="364">
        <v>14.999999999999993</v>
      </c>
      <c r="BG135" s="364">
        <v>14.285714285714301</v>
      </c>
      <c r="BH135" s="364">
        <v>9.3750000000000018</v>
      </c>
      <c r="BI135" s="364">
        <v>10.34482758620692</v>
      </c>
      <c r="BJ135" s="364">
        <v>7.4074074074073959</v>
      </c>
      <c r="BK135" s="364">
        <v>3.8461538461538547</v>
      </c>
      <c r="BL135" s="364">
        <v>8.3333333333333499</v>
      </c>
      <c r="BM135" s="365">
        <v>14.285714285714281</v>
      </c>
      <c r="BN135" s="349">
        <v>10.393474764726642</v>
      </c>
      <c r="BO135" s="349">
        <v>3.3440411460831458</v>
      </c>
    </row>
    <row r="136" spans="1:67">
      <c r="A136" s="20" t="s">
        <v>515</v>
      </c>
      <c r="B136" s="20" t="s">
        <v>741</v>
      </c>
      <c r="C136" s="20" t="s">
        <v>100</v>
      </c>
      <c r="D136" s="31" t="s">
        <v>619</v>
      </c>
      <c r="E136" s="179">
        <v>18</v>
      </c>
      <c r="F136" s="104">
        <v>147</v>
      </c>
      <c r="G136" s="39" t="s">
        <v>717</v>
      </c>
      <c r="H136" s="40" t="s">
        <v>717</v>
      </c>
      <c r="I136" s="132">
        <v>51.05</v>
      </c>
      <c r="J136" s="295">
        <v>1.723800195886386</v>
      </c>
      <c r="K136" s="385">
        <v>0.18</v>
      </c>
      <c r="L136" s="351">
        <v>0.22</v>
      </c>
      <c r="M136" s="32">
        <v>22.222222222222221</v>
      </c>
      <c r="N136" s="26">
        <v>40753</v>
      </c>
      <c r="O136" s="26">
        <v>40757</v>
      </c>
      <c r="P136" s="352">
        <v>40778</v>
      </c>
      <c r="Q136" s="26" t="s">
        <v>450</v>
      </c>
      <c r="R136" s="21"/>
      <c r="S136" s="171">
        <v>0.88</v>
      </c>
      <c r="T136" s="215">
        <v>33.460076045627375</v>
      </c>
      <c r="U136" s="388">
        <v>42.687109867531348</v>
      </c>
      <c r="V136" s="22">
        <v>19.410646387832699</v>
      </c>
      <c r="W136" s="369">
        <v>12</v>
      </c>
      <c r="X136" s="353">
        <v>2.63</v>
      </c>
      <c r="Y136" s="131">
        <v>1.99</v>
      </c>
      <c r="Z136" s="353">
        <v>1.52</v>
      </c>
      <c r="AA136" s="353">
        <v>2.36</v>
      </c>
      <c r="AB136" s="131">
        <v>2.8</v>
      </c>
      <c r="AC136" s="353">
        <v>3.13</v>
      </c>
      <c r="AD136" s="335">
        <v>11.785714285714292</v>
      </c>
      <c r="AE136" s="389">
        <v>9.161880832735104</v>
      </c>
      <c r="AF136" s="354">
        <v>3420</v>
      </c>
      <c r="AG136" s="353">
        <v>40.31</v>
      </c>
      <c r="AH136" s="353">
        <v>54.66</v>
      </c>
      <c r="AI136" s="355">
        <v>26.6435127759861</v>
      </c>
      <c r="AJ136" s="356">
        <v>-6.6044639590193919</v>
      </c>
      <c r="AK136" s="357">
        <v>0.65126648986186297</v>
      </c>
      <c r="AL136" s="390">
        <v>10.000000000000011</v>
      </c>
      <c r="AM136" s="391">
        <v>9.6961310486523686</v>
      </c>
      <c r="AN136" s="391">
        <v>13.525958735328961</v>
      </c>
      <c r="AO136" s="370">
        <v>20.768700594740974</v>
      </c>
      <c r="AP136" s="358"/>
      <c r="AQ136" s="359">
        <v>0.66</v>
      </c>
      <c r="AR136" s="384">
        <v>0.6</v>
      </c>
      <c r="AS136" s="428">
        <v>0.56000000000000005</v>
      </c>
      <c r="AT136" s="428">
        <v>0.5</v>
      </c>
      <c r="AU136" s="428">
        <v>0.42</v>
      </c>
      <c r="AV136" s="428">
        <v>0.35</v>
      </c>
      <c r="AW136" s="428">
        <v>0.22</v>
      </c>
      <c r="AX136" s="428">
        <v>0.125</v>
      </c>
      <c r="AY136" s="444">
        <v>0.12</v>
      </c>
      <c r="AZ136" s="428">
        <v>0.11</v>
      </c>
      <c r="BA136" s="444">
        <v>0.1</v>
      </c>
      <c r="BB136" s="366">
        <v>0.09</v>
      </c>
      <c r="BC136" s="392">
        <v>10.000000000000011</v>
      </c>
      <c r="BD136" s="393">
        <v>7.1428571428571397</v>
      </c>
      <c r="BE136" s="393">
        <v>12.000000000000011</v>
      </c>
      <c r="BF136" s="393">
        <v>19.047619047619047</v>
      </c>
      <c r="BG136" s="393">
        <v>2</v>
      </c>
      <c r="BH136" s="393">
        <v>59.090909090909079</v>
      </c>
      <c r="BI136" s="393">
        <v>76</v>
      </c>
      <c r="BJ136" s="393">
        <v>4.1666666666666741</v>
      </c>
      <c r="BK136" s="393">
        <v>9.0909090909090828</v>
      </c>
      <c r="BL136" s="393">
        <v>9.9999999999999876</v>
      </c>
      <c r="BM136" s="394">
        <v>11.111111111111116</v>
      </c>
      <c r="BN136" s="395">
        <v>21.604552013642923</v>
      </c>
      <c r="BO136" s="395">
        <v>22.390555885052162</v>
      </c>
    </row>
    <row r="137" spans="1:67">
      <c r="A137" s="10" t="s">
        <v>510</v>
      </c>
      <c r="B137" s="11" t="s">
        <v>511</v>
      </c>
      <c r="C137" s="20" t="s">
        <v>100</v>
      </c>
      <c r="D137" s="11" t="s">
        <v>457</v>
      </c>
      <c r="E137" s="100">
        <v>33</v>
      </c>
      <c r="F137" s="104">
        <v>75</v>
      </c>
      <c r="G137" s="37" t="s">
        <v>660</v>
      </c>
      <c r="H137" s="38" t="s">
        <v>660</v>
      </c>
      <c r="I137" s="148">
        <v>77.17</v>
      </c>
      <c r="J137" s="294">
        <f t="shared" ref="J137:J144" si="26">(S137/I137)*100</f>
        <v>1.8919269146041207</v>
      </c>
      <c r="K137" s="409">
        <v>0.36</v>
      </c>
      <c r="L137" s="397">
        <v>0.36499999999999999</v>
      </c>
      <c r="M137" s="430">
        <f t="shared" ref="M137:M144" si="27">((L137/K137)-1)*100</f>
        <v>1.388888888888884</v>
      </c>
      <c r="N137" s="17">
        <v>40597</v>
      </c>
      <c r="O137" s="17">
        <v>40599</v>
      </c>
      <c r="P137" s="16">
        <v>40613</v>
      </c>
      <c r="Q137" s="220" t="s">
        <v>144</v>
      </c>
      <c r="R137" s="11"/>
      <c r="S137" s="211">
        <f t="shared" ref="S137:S144" si="28">L137*4</f>
        <v>1.46</v>
      </c>
      <c r="T137" s="214">
        <f t="shared" ref="T137:T144" si="29">S137/X137*100</f>
        <v>32.087912087912088</v>
      </c>
      <c r="U137" s="332">
        <f t="shared" ref="U137:U144" si="30">(I137/SQRT(22.5*X137*(I137/AA137))-1)*100</f>
        <v>96.262688086764811</v>
      </c>
      <c r="V137" s="13">
        <f t="shared" ref="V137:V144" si="31">I137/X137</f>
        <v>16.960439560439561</v>
      </c>
      <c r="W137" s="333">
        <v>12</v>
      </c>
      <c r="X137" s="147">
        <v>4.55</v>
      </c>
      <c r="Y137" s="146">
        <v>1.39</v>
      </c>
      <c r="Z137" s="147">
        <v>1.02</v>
      </c>
      <c r="AA137" s="147">
        <v>5.1100000000000003</v>
      </c>
      <c r="AB137" s="146">
        <v>4.83</v>
      </c>
      <c r="AC137" s="147">
        <v>5.84</v>
      </c>
      <c r="AD137" s="334">
        <f t="shared" ref="AD137:AD144" si="32">(AC137/AB137-1)*100</f>
        <v>20.91097308488612</v>
      </c>
      <c r="AE137" s="335">
        <f t="shared" ref="AE137:AE144" si="33">(I137/AB137)/Y137</f>
        <v>11.494406958904927</v>
      </c>
      <c r="AF137" s="396">
        <v>8220</v>
      </c>
      <c r="AG137" s="147">
        <v>66.13</v>
      </c>
      <c r="AH137" s="147">
        <v>87.87</v>
      </c>
      <c r="AI137" s="336">
        <f t="shared" ref="AI137:AI144" si="34">((I137-AG137)/AG137)*100</f>
        <v>16.694389838197502</v>
      </c>
      <c r="AJ137" s="337">
        <f t="shared" ref="AJ137:AJ144" si="35">((I137-AH137)/AH137)*100</f>
        <v>-12.177079776943215</v>
      </c>
      <c r="AK137" s="338">
        <f t="shared" ref="AK137:AK144" si="36">AN137/AO137</f>
        <v>1.1567229833029344</v>
      </c>
      <c r="AL137" s="339">
        <f t="shared" ref="AL137:AL144" si="37">((AQ137/AR137)^(1/1)-1)*100</f>
        <v>1.4084507042253502</v>
      </c>
      <c r="AM137" s="437">
        <f t="shared" ref="AM137:AM144" si="38">((AQ137/AT137)^(1/3)-1)*100</f>
        <v>4.5515917149420382</v>
      </c>
      <c r="AN137" s="437">
        <f t="shared" ref="AN137:AN144" si="39">((AQ137/AV137)^(1/5)-1)*100</f>
        <v>11.920522230371034</v>
      </c>
      <c r="AO137" s="335">
        <f t="shared" ref="AO137:AO144" si="40">((AQ137/BA137)^(1/10)-1)*100</f>
        <v>10.30542524220699</v>
      </c>
      <c r="AP137" s="341"/>
      <c r="AQ137" s="342">
        <v>1.44</v>
      </c>
      <c r="AR137" s="342">
        <v>1.42</v>
      </c>
      <c r="AS137" s="343">
        <v>1.4</v>
      </c>
      <c r="AT137" s="343">
        <v>1.26</v>
      </c>
      <c r="AU137" s="343">
        <v>1</v>
      </c>
      <c r="AV137" s="343">
        <v>0.82</v>
      </c>
      <c r="AW137" s="343">
        <v>0.68</v>
      </c>
      <c r="AX137" s="343">
        <v>0.62</v>
      </c>
      <c r="AY137" s="343">
        <v>0.59499999999999997</v>
      </c>
      <c r="AZ137" s="343">
        <v>0.57999999999999996</v>
      </c>
      <c r="BA137" s="343">
        <v>0.54</v>
      </c>
      <c r="BB137" s="397">
        <v>0.48</v>
      </c>
      <c r="BC137" s="363">
        <f t="shared" ref="BC137:BM144" si="41">((AQ137/AR137)-1)*100</f>
        <v>1.4084507042253502</v>
      </c>
      <c r="BD137" s="364">
        <f t="shared" si="41"/>
        <v>1.4285714285714235</v>
      </c>
      <c r="BE137" s="364">
        <f t="shared" si="41"/>
        <v>11.111111111111093</v>
      </c>
      <c r="BF137" s="364">
        <f t="shared" si="41"/>
        <v>26</v>
      </c>
      <c r="BG137" s="364">
        <f t="shared" si="41"/>
        <v>21.95121951219512</v>
      </c>
      <c r="BH137" s="364">
        <f t="shared" si="41"/>
        <v>20.588235294117641</v>
      </c>
      <c r="BI137" s="364">
        <f t="shared" si="41"/>
        <v>9.6774193548387224</v>
      </c>
      <c r="BJ137" s="364">
        <f t="shared" si="41"/>
        <v>4.2016806722689148</v>
      </c>
      <c r="BK137" s="364">
        <f t="shared" si="41"/>
        <v>2.5862068965517349</v>
      </c>
      <c r="BL137" s="364">
        <f t="shared" si="41"/>
        <v>7.4074074074073959</v>
      </c>
      <c r="BM137" s="365">
        <f t="shared" si="41"/>
        <v>12.500000000000021</v>
      </c>
      <c r="BN137" s="349">
        <f t="shared" ref="BN137:BN144" si="42">AVERAGE(BC137:BM137)</f>
        <v>10.805482034662491</v>
      </c>
      <c r="BO137" s="349">
        <f t="shared" ref="BO137:BO144" si="43">SQRT(AVERAGE((BC137-$BN137)^2,(BD137-$BN137)^2,(BE137-$BN137)^2,(BF137-$BN137)^2,(BG137-$BN137)^2,(BH137-$BN137)^2,(BI137-$BN137)^2,(BJ137-$BN137)^2,(BK137-$BN137)^2,(BL137-$BN137)^2,(BM137-$BN137)^2))</f>
        <v>8.2791340394303958</v>
      </c>
    </row>
    <row r="138" spans="1:67">
      <c r="A138" s="20" t="s">
        <v>504</v>
      </c>
      <c r="B138" s="21" t="s">
        <v>505</v>
      </c>
      <c r="C138" s="20" t="s">
        <v>100</v>
      </c>
      <c r="D138" s="21" t="s">
        <v>457</v>
      </c>
      <c r="E138" s="101">
        <v>30</v>
      </c>
      <c r="F138" s="104">
        <v>81</v>
      </c>
      <c r="G138" s="39" t="s">
        <v>660</v>
      </c>
      <c r="H138" s="40" t="s">
        <v>796</v>
      </c>
      <c r="I138" s="132">
        <v>32.869999999999997</v>
      </c>
      <c r="J138" s="214">
        <f t="shared" si="26"/>
        <v>2.1904472163066626</v>
      </c>
      <c r="K138" s="366">
        <v>0.16</v>
      </c>
      <c r="L138" s="366">
        <v>0.18</v>
      </c>
      <c r="M138" s="202">
        <f t="shared" si="27"/>
        <v>12.5</v>
      </c>
      <c r="N138" s="26">
        <v>40535</v>
      </c>
      <c r="O138" s="26">
        <v>40539</v>
      </c>
      <c r="P138" s="352">
        <v>40557</v>
      </c>
      <c r="Q138" s="26" t="s">
        <v>13</v>
      </c>
      <c r="R138" s="21"/>
      <c r="S138" s="211">
        <f t="shared" si="28"/>
        <v>0.72</v>
      </c>
      <c r="T138" s="214">
        <f t="shared" si="29"/>
        <v>33.333333333333329</v>
      </c>
      <c r="U138" s="332">
        <f t="shared" si="30"/>
        <v>16.59495150326784</v>
      </c>
      <c r="V138" s="22">
        <f t="shared" si="31"/>
        <v>15.21759259259259</v>
      </c>
      <c r="W138" s="333">
        <v>10</v>
      </c>
      <c r="X138" s="353">
        <v>2.16</v>
      </c>
      <c r="Y138" s="131">
        <v>1.27</v>
      </c>
      <c r="Z138" s="124">
        <v>0.86</v>
      </c>
      <c r="AA138" s="353">
        <v>2.0099999999999998</v>
      </c>
      <c r="AB138" s="131">
        <v>2.5499999999999998</v>
      </c>
      <c r="AC138" s="353">
        <v>2.93</v>
      </c>
      <c r="AD138" s="335">
        <f t="shared" si="32"/>
        <v>14.90196078431374</v>
      </c>
      <c r="AE138" s="335">
        <f t="shared" si="33"/>
        <v>10.149760691678246</v>
      </c>
      <c r="AF138" s="354">
        <v>3080</v>
      </c>
      <c r="AG138" s="124">
        <v>29.07</v>
      </c>
      <c r="AH138" s="124">
        <v>40.6</v>
      </c>
      <c r="AI138" s="355">
        <f t="shared" si="34"/>
        <v>13.07189542483659</v>
      </c>
      <c r="AJ138" s="356">
        <f t="shared" si="35"/>
        <v>-19.039408866995082</v>
      </c>
      <c r="AK138" s="357">
        <f t="shared" si="36"/>
        <v>1.0456203960640695</v>
      </c>
      <c r="AL138" s="339">
        <f t="shared" si="37"/>
        <v>6.6666666666666652</v>
      </c>
      <c r="AM138" s="437">
        <f t="shared" si="38"/>
        <v>7.1664579674248774</v>
      </c>
      <c r="AN138" s="437">
        <f t="shared" si="39"/>
        <v>9.8560543306117623</v>
      </c>
      <c r="AO138" s="335">
        <f t="shared" si="40"/>
        <v>9.4260348858074892</v>
      </c>
      <c r="AP138" s="358"/>
      <c r="AQ138" s="359">
        <v>0.64</v>
      </c>
      <c r="AR138" s="359">
        <v>0.6</v>
      </c>
      <c r="AS138" s="428">
        <v>0.56000000000000005</v>
      </c>
      <c r="AT138" s="428">
        <v>0.52</v>
      </c>
      <c r="AU138" s="428">
        <v>0.44</v>
      </c>
      <c r="AV138" s="428">
        <v>0.4</v>
      </c>
      <c r="AW138" s="428">
        <v>0.36</v>
      </c>
      <c r="AX138" s="428">
        <v>0.3</v>
      </c>
      <c r="AY138" s="428">
        <v>0.28000000000000003</v>
      </c>
      <c r="AZ138" s="428">
        <v>0.27</v>
      </c>
      <c r="BA138" s="428">
        <v>0.26</v>
      </c>
      <c r="BB138" s="366">
        <v>0.23</v>
      </c>
      <c r="BC138" s="363">
        <f t="shared" si="41"/>
        <v>6.6666666666666652</v>
      </c>
      <c r="BD138" s="445">
        <f t="shared" si="41"/>
        <v>7.1428571428571397</v>
      </c>
      <c r="BE138" s="445">
        <f t="shared" si="41"/>
        <v>7.6923076923077094</v>
      </c>
      <c r="BF138" s="445">
        <f t="shared" si="41"/>
        <v>18.181818181818187</v>
      </c>
      <c r="BG138" s="445">
        <f t="shared" si="41"/>
        <v>9.9999999999999858</v>
      </c>
      <c r="BH138" s="445">
        <f t="shared" si="41"/>
        <v>11.111111111111116</v>
      </c>
      <c r="BI138" s="445">
        <f t="shared" si="41"/>
        <v>19.999999999999996</v>
      </c>
      <c r="BJ138" s="445">
        <f t="shared" si="41"/>
        <v>7.1428571428571397</v>
      </c>
      <c r="BK138" s="445">
        <f t="shared" si="41"/>
        <v>3.7037037037036979</v>
      </c>
      <c r="BL138" s="445">
        <f t="shared" si="41"/>
        <v>3.8461538461538547</v>
      </c>
      <c r="BM138" s="365">
        <f t="shared" si="41"/>
        <v>13.043478260869556</v>
      </c>
      <c r="BN138" s="349">
        <f t="shared" si="42"/>
        <v>9.8664503407586395</v>
      </c>
      <c r="BO138" s="349">
        <f t="shared" si="43"/>
        <v>5.1125473192380708</v>
      </c>
    </row>
    <row r="139" spans="1:67">
      <c r="A139" s="20" t="s">
        <v>393</v>
      </c>
      <c r="B139" s="21" t="s">
        <v>394</v>
      </c>
      <c r="C139" s="20" t="s">
        <v>100</v>
      </c>
      <c r="D139" s="21" t="s">
        <v>767</v>
      </c>
      <c r="E139" s="101">
        <v>40</v>
      </c>
      <c r="F139" s="104">
        <v>39</v>
      </c>
      <c r="G139" s="39" t="s">
        <v>660</v>
      </c>
      <c r="H139" s="40" t="s">
        <v>796</v>
      </c>
      <c r="I139" s="132">
        <v>84.2</v>
      </c>
      <c r="J139" s="214">
        <f t="shared" si="26"/>
        <v>2.7078384798099759</v>
      </c>
      <c r="K139" s="402">
        <v>0.55000000000000004</v>
      </c>
      <c r="L139" s="366">
        <v>0.56999999999999995</v>
      </c>
      <c r="M139" s="202">
        <f t="shared" si="27"/>
        <v>3.6363636363636154</v>
      </c>
      <c r="N139" s="26">
        <v>40669</v>
      </c>
      <c r="O139" s="26">
        <v>40673</v>
      </c>
      <c r="P139" s="352">
        <v>40704</v>
      </c>
      <c r="Q139" s="26" t="s">
        <v>247</v>
      </c>
      <c r="R139" s="21"/>
      <c r="S139" s="211">
        <f t="shared" si="28"/>
        <v>2.2799999999999998</v>
      </c>
      <c r="T139" s="214">
        <f t="shared" si="29"/>
        <v>35.962145110410091</v>
      </c>
      <c r="U139" s="332">
        <f t="shared" si="30"/>
        <v>44.755253517654367</v>
      </c>
      <c r="V139" s="22">
        <f t="shared" si="31"/>
        <v>13.280757097791799</v>
      </c>
      <c r="W139" s="333">
        <v>12</v>
      </c>
      <c r="X139" s="353">
        <v>6.34</v>
      </c>
      <c r="Y139" s="131">
        <v>1.1399999999999999</v>
      </c>
      <c r="Z139" s="353">
        <v>0.97</v>
      </c>
      <c r="AA139" s="353">
        <v>3.55</v>
      </c>
      <c r="AB139" s="131">
        <v>6.8</v>
      </c>
      <c r="AC139" s="353">
        <v>7.33</v>
      </c>
      <c r="AD139" s="335">
        <f t="shared" si="32"/>
        <v>7.794117647058818</v>
      </c>
      <c r="AE139" s="335">
        <f t="shared" si="33"/>
        <v>10.86171310629515</v>
      </c>
      <c r="AF139" s="354">
        <v>13320</v>
      </c>
      <c r="AG139" s="353">
        <v>63.12</v>
      </c>
      <c r="AH139" s="353">
        <v>97.81</v>
      </c>
      <c r="AI139" s="355">
        <f t="shared" si="34"/>
        <v>33.396704689480366</v>
      </c>
      <c r="AJ139" s="356">
        <f t="shared" si="35"/>
        <v>-13.914732644923831</v>
      </c>
      <c r="AK139" s="357">
        <f t="shared" si="36"/>
        <v>1.0268524086895932</v>
      </c>
      <c r="AL139" s="339">
        <f t="shared" si="37"/>
        <v>2.3474178403755985</v>
      </c>
      <c r="AM139" s="438">
        <f t="shared" si="38"/>
        <v>2.2371596425868834</v>
      </c>
      <c r="AN139" s="438">
        <f t="shared" si="39"/>
        <v>3.2259075614014865</v>
      </c>
      <c r="AO139" s="335">
        <f t="shared" si="40"/>
        <v>3.1415493931773453</v>
      </c>
      <c r="AP139" s="358"/>
      <c r="AQ139" s="359">
        <v>2.1800000000000002</v>
      </c>
      <c r="AR139" s="359">
        <v>2.13</v>
      </c>
      <c r="AS139" s="428">
        <v>2.09</v>
      </c>
      <c r="AT139" s="428">
        <v>2.04</v>
      </c>
      <c r="AU139" s="428">
        <v>1.91</v>
      </c>
      <c r="AV139" s="428">
        <v>1.86</v>
      </c>
      <c r="AW139" s="428">
        <v>1.79</v>
      </c>
      <c r="AX139" s="428">
        <v>1.73</v>
      </c>
      <c r="AY139" s="428">
        <v>1.69</v>
      </c>
      <c r="AZ139" s="428">
        <v>1.68</v>
      </c>
      <c r="BA139" s="428">
        <v>1.6</v>
      </c>
      <c r="BB139" s="366">
        <v>1.52</v>
      </c>
      <c r="BC139" s="363">
        <f t="shared" si="41"/>
        <v>2.3474178403755985</v>
      </c>
      <c r="BD139" s="364">
        <f t="shared" si="41"/>
        <v>1.9138755980861344</v>
      </c>
      <c r="BE139" s="364">
        <f t="shared" si="41"/>
        <v>2.450980392156854</v>
      </c>
      <c r="BF139" s="364">
        <f t="shared" si="41"/>
        <v>6.8062827225130906</v>
      </c>
      <c r="BG139" s="364">
        <f t="shared" si="41"/>
        <v>2.6881720430107503</v>
      </c>
      <c r="BH139" s="364">
        <f t="shared" si="41"/>
        <v>3.9106145251396773</v>
      </c>
      <c r="BI139" s="364">
        <f t="shared" si="41"/>
        <v>3.4682080924855585</v>
      </c>
      <c r="BJ139" s="364">
        <f t="shared" si="41"/>
        <v>2.3668639053254559</v>
      </c>
      <c r="BK139" s="364">
        <f t="shared" si="41"/>
        <v>0.59523809523809312</v>
      </c>
      <c r="BL139" s="364">
        <f t="shared" si="41"/>
        <v>4.9999999999999822</v>
      </c>
      <c r="BM139" s="365">
        <f t="shared" si="41"/>
        <v>5.2631578947368363</v>
      </c>
      <c r="BN139" s="349">
        <f t="shared" si="42"/>
        <v>3.3464373735516393</v>
      </c>
      <c r="BO139" s="349">
        <f t="shared" si="43"/>
        <v>1.6929219519348417</v>
      </c>
    </row>
    <row r="140" spans="1:67">
      <c r="A140" s="20" t="s">
        <v>801</v>
      </c>
      <c r="B140" s="21" t="s">
        <v>802</v>
      </c>
      <c r="C140" s="20" t="s">
        <v>100</v>
      </c>
      <c r="D140" s="21" t="s">
        <v>619</v>
      </c>
      <c r="E140" s="101">
        <v>28</v>
      </c>
      <c r="F140" s="104">
        <v>90</v>
      </c>
      <c r="G140" s="39" t="s">
        <v>660</v>
      </c>
      <c r="H140" s="40" t="s">
        <v>660</v>
      </c>
      <c r="I140" s="132">
        <v>31.6</v>
      </c>
      <c r="J140" s="214">
        <f t="shared" si="26"/>
        <v>3.0379746835443036</v>
      </c>
      <c r="K140" s="366">
        <v>0.23</v>
      </c>
      <c r="L140" s="366">
        <v>0.24</v>
      </c>
      <c r="M140" s="202">
        <f t="shared" si="27"/>
        <v>4.3478260869565188</v>
      </c>
      <c r="N140" s="26">
        <v>40585</v>
      </c>
      <c r="O140" s="26">
        <v>40589</v>
      </c>
      <c r="P140" s="352">
        <v>40603</v>
      </c>
      <c r="Q140" s="26" t="s">
        <v>7</v>
      </c>
      <c r="R140" s="21"/>
      <c r="S140" s="211">
        <f t="shared" si="28"/>
        <v>0.96</v>
      </c>
      <c r="T140" s="214">
        <f t="shared" si="29"/>
        <v>47.058823529411761</v>
      </c>
      <c r="U140" s="332">
        <f t="shared" si="30"/>
        <v>11.320064960208764</v>
      </c>
      <c r="V140" s="22">
        <f t="shared" si="31"/>
        <v>15.490196078431373</v>
      </c>
      <c r="W140" s="333">
        <v>12</v>
      </c>
      <c r="X140" s="353">
        <v>2.04</v>
      </c>
      <c r="Y140" s="131">
        <v>1.58</v>
      </c>
      <c r="Z140" s="353">
        <v>0.66</v>
      </c>
      <c r="AA140" s="353">
        <v>1.8</v>
      </c>
      <c r="AB140" s="131">
        <v>2.19</v>
      </c>
      <c r="AC140" s="353">
        <v>2.5099999999999998</v>
      </c>
      <c r="AD140" s="335">
        <f t="shared" si="32"/>
        <v>14.611872146118721</v>
      </c>
      <c r="AE140" s="335">
        <f t="shared" si="33"/>
        <v>9.1324200913242013</v>
      </c>
      <c r="AF140" s="354">
        <v>3330</v>
      </c>
      <c r="AG140" s="353">
        <v>28.06</v>
      </c>
      <c r="AH140" s="353">
        <v>34.4</v>
      </c>
      <c r="AI140" s="355">
        <f t="shared" si="34"/>
        <v>12.615823235923033</v>
      </c>
      <c r="AJ140" s="356">
        <f t="shared" si="35"/>
        <v>-8.1395348837209234</v>
      </c>
      <c r="AK140" s="357">
        <f t="shared" si="36"/>
        <v>0.7474677232771112</v>
      </c>
      <c r="AL140" s="339">
        <f t="shared" si="37"/>
        <v>2.2222222222222143</v>
      </c>
      <c r="AM140" s="438">
        <f t="shared" si="38"/>
        <v>3.0788379107201225</v>
      </c>
      <c r="AN140" s="438">
        <f t="shared" si="39"/>
        <v>5.0246072638682637</v>
      </c>
      <c r="AO140" s="335">
        <f t="shared" si="40"/>
        <v>6.7221728877321363</v>
      </c>
      <c r="AP140" s="358"/>
      <c r="AQ140" s="359">
        <v>0.92</v>
      </c>
      <c r="AR140" s="359">
        <v>0.9</v>
      </c>
      <c r="AS140" s="428">
        <v>0.88</v>
      </c>
      <c r="AT140" s="428">
        <v>0.84</v>
      </c>
      <c r="AU140" s="428">
        <v>0.76</v>
      </c>
      <c r="AV140" s="428">
        <v>0.72</v>
      </c>
      <c r="AW140" s="428">
        <v>0.64</v>
      </c>
      <c r="AX140" s="428">
        <v>0.56000000000000005</v>
      </c>
      <c r="AY140" s="428">
        <v>0.52</v>
      </c>
      <c r="AZ140" s="428">
        <v>0.5</v>
      </c>
      <c r="BA140" s="428">
        <v>0.48</v>
      </c>
      <c r="BB140" s="366">
        <v>0.46</v>
      </c>
      <c r="BC140" s="363">
        <f t="shared" si="41"/>
        <v>2.2222222222222143</v>
      </c>
      <c r="BD140" s="364">
        <f t="shared" si="41"/>
        <v>2.2727272727272707</v>
      </c>
      <c r="BE140" s="364">
        <f t="shared" si="41"/>
        <v>4.7619047619047672</v>
      </c>
      <c r="BF140" s="364">
        <f t="shared" si="41"/>
        <v>10.526315789473673</v>
      </c>
      <c r="BG140" s="364">
        <f t="shared" si="41"/>
        <v>5.555555555555558</v>
      </c>
      <c r="BH140" s="364">
        <f t="shared" si="41"/>
        <v>12.5</v>
      </c>
      <c r="BI140" s="364">
        <f t="shared" si="41"/>
        <v>14.285714285714279</v>
      </c>
      <c r="BJ140" s="364">
        <f t="shared" si="41"/>
        <v>7.6923076923077094</v>
      </c>
      <c r="BK140" s="364">
        <f t="shared" si="41"/>
        <v>4.0000000000000036</v>
      </c>
      <c r="BL140" s="364">
        <f t="shared" si="41"/>
        <v>4.1666666666666741</v>
      </c>
      <c r="BM140" s="365">
        <f t="shared" si="41"/>
        <v>4.3478260869565188</v>
      </c>
      <c r="BN140" s="349">
        <f t="shared" si="42"/>
        <v>6.5755673030480599</v>
      </c>
      <c r="BO140" s="349">
        <f t="shared" si="43"/>
        <v>3.9381099943874882</v>
      </c>
    </row>
    <row r="141" spans="1:67" s="765" customFormat="1">
      <c r="A141" s="720" t="s">
        <v>658</v>
      </c>
      <c r="B141" s="799" t="s">
        <v>659</v>
      </c>
      <c r="C141" s="718" t="s">
        <v>0</v>
      </c>
      <c r="D141" s="799" t="s">
        <v>619</v>
      </c>
      <c r="E141" s="802">
        <v>28</v>
      </c>
      <c r="F141" s="768">
        <v>91</v>
      </c>
      <c r="G141" s="858" t="s">
        <v>660</v>
      </c>
      <c r="H141" s="859" t="s">
        <v>660</v>
      </c>
      <c r="I141" s="819">
        <v>32.049999999999997</v>
      </c>
      <c r="J141" s="860">
        <f t="shared" si="26"/>
        <v>3.6193447737909517</v>
      </c>
      <c r="K141" s="806">
        <v>0.28000000000000003</v>
      </c>
      <c r="L141" s="863">
        <v>0.28999999999999998</v>
      </c>
      <c r="M141" s="979">
        <f t="shared" si="27"/>
        <v>3.5714285714285587</v>
      </c>
      <c r="N141" s="811">
        <v>40673</v>
      </c>
      <c r="O141" s="811">
        <v>40676</v>
      </c>
      <c r="P141" s="872">
        <v>40704</v>
      </c>
      <c r="Q141" s="811" t="s">
        <v>247</v>
      </c>
      <c r="R141" s="799"/>
      <c r="S141" s="812">
        <f t="shared" si="28"/>
        <v>1.1599999999999999</v>
      </c>
      <c r="T141" s="860">
        <f t="shared" si="29"/>
        <v>58.291457286432156</v>
      </c>
      <c r="U141" s="843">
        <f t="shared" si="30"/>
        <v>22.019119608248626</v>
      </c>
      <c r="V141" s="885">
        <f t="shared" si="31"/>
        <v>16.105527638190953</v>
      </c>
      <c r="W141" s="816">
        <v>12</v>
      </c>
      <c r="X141" s="803">
        <v>1.99</v>
      </c>
      <c r="Y141" s="818">
        <v>1.99</v>
      </c>
      <c r="Z141" s="803">
        <v>0.74</v>
      </c>
      <c r="AA141" s="803">
        <v>2.08</v>
      </c>
      <c r="AB141" s="818">
        <v>2.4700000000000002</v>
      </c>
      <c r="AC141" s="803">
        <v>2.84</v>
      </c>
      <c r="AD141" s="820">
        <f t="shared" si="32"/>
        <v>14.979757085020218</v>
      </c>
      <c r="AE141" s="848">
        <f t="shared" si="33"/>
        <v>6.520456533680548</v>
      </c>
      <c r="AF141" s="822">
        <v>3200</v>
      </c>
      <c r="AG141" s="803">
        <v>30.4</v>
      </c>
      <c r="AH141" s="803">
        <v>36.950000000000003</v>
      </c>
      <c r="AI141" s="823">
        <f t="shared" si="34"/>
        <v>5.4276315789473637</v>
      </c>
      <c r="AJ141" s="824">
        <f t="shared" si="35"/>
        <v>-13.261163734776741</v>
      </c>
      <c r="AK141" s="965">
        <f t="shared" si="36"/>
        <v>1.1060627836990267</v>
      </c>
      <c r="AL141" s="852">
        <f t="shared" si="37"/>
        <v>2.7777777777777901</v>
      </c>
      <c r="AM141" s="853">
        <f t="shared" si="38"/>
        <v>2.8586773986917446</v>
      </c>
      <c r="AN141" s="853">
        <f t="shared" si="39"/>
        <v>3.8262169735895801</v>
      </c>
      <c r="AO141" s="848">
        <f t="shared" si="40"/>
        <v>3.4593126447971523</v>
      </c>
      <c r="AP141" s="862"/>
      <c r="AQ141" s="899">
        <v>1.1100000000000001</v>
      </c>
      <c r="AR141" s="980">
        <v>1.08</v>
      </c>
      <c r="AS141" s="805">
        <v>1.07</v>
      </c>
      <c r="AT141" s="805">
        <v>1.02</v>
      </c>
      <c r="AU141" s="805">
        <v>0.96</v>
      </c>
      <c r="AV141" s="805">
        <v>0.92</v>
      </c>
      <c r="AW141" s="805">
        <v>0.88</v>
      </c>
      <c r="AX141" s="874">
        <v>0.84</v>
      </c>
      <c r="AY141" s="805">
        <v>0.83</v>
      </c>
      <c r="AZ141" s="874">
        <v>0.8</v>
      </c>
      <c r="BA141" s="805">
        <v>0.79</v>
      </c>
      <c r="BB141" s="863">
        <v>0.75</v>
      </c>
      <c r="BC141" s="854">
        <f t="shared" si="41"/>
        <v>2.7777777777777901</v>
      </c>
      <c r="BD141" s="887">
        <f t="shared" si="41"/>
        <v>0.93457943925234765</v>
      </c>
      <c r="BE141" s="887">
        <f t="shared" si="41"/>
        <v>4.9019607843137303</v>
      </c>
      <c r="BF141" s="887">
        <f t="shared" si="41"/>
        <v>6.25</v>
      </c>
      <c r="BG141" s="887">
        <f t="shared" si="41"/>
        <v>4.3478260869565188</v>
      </c>
      <c r="BH141" s="887">
        <f t="shared" si="41"/>
        <v>4.5454545454545414</v>
      </c>
      <c r="BI141" s="887">
        <f t="shared" si="41"/>
        <v>4.7619047619047672</v>
      </c>
      <c r="BJ141" s="887">
        <f t="shared" si="41"/>
        <v>1.2048192771084265</v>
      </c>
      <c r="BK141" s="887">
        <f t="shared" si="41"/>
        <v>3.7499999999999867</v>
      </c>
      <c r="BL141" s="887">
        <f t="shared" si="41"/>
        <v>1.2658227848101333</v>
      </c>
      <c r="BM141" s="856">
        <f t="shared" si="41"/>
        <v>5.3333333333333455</v>
      </c>
      <c r="BN141" s="857">
        <f t="shared" si="42"/>
        <v>3.6430435264465078</v>
      </c>
      <c r="BO141" s="857">
        <f t="shared" si="43"/>
        <v>1.744943528043307</v>
      </c>
    </row>
    <row r="142" spans="1:67" s="765" customFormat="1">
      <c r="A142" s="718" t="s">
        <v>902</v>
      </c>
      <c r="B142" s="831" t="s">
        <v>903</v>
      </c>
      <c r="C142" s="718" t="s">
        <v>100</v>
      </c>
      <c r="D142" s="831" t="s">
        <v>230</v>
      </c>
      <c r="E142" s="832">
        <v>38</v>
      </c>
      <c r="F142" s="768">
        <v>54</v>
      </c>
      <c r="G142" s="833" t="s">
        <v>660</v>
      </c>
      <c r="H142" s="834" t="s">
        <v>660</v>
      </c>
      <c r="I142" s="847">
        <v>38.89</v>
      </c>
      <c r="J142" s="772">
        <f t="shared" si="26"/>
        <v>3.7284649010028281</v>
      </c>
      <c r="K142" s="917">
        <v>0.36</v>
      </c>
      <c r="L142" s="917">
        <v>0.36249999999999999</v>
      </c>
      <c r="M142" s="981">
        <f t="shared" si="27"/>
        <v>0.69444444444444198</v>
      </c>
      <c r="N142" s="839">
        <v>40541</v>
      </c>
      <c r="O142" s="839">
        <v>40543</v>
      </c>
      <c r="P142" s="867">
        <v>40585</v>
      </c>
      <c r="Q142" s="839" t="s">
        <v>16</v>
      </c>
      <c r="R142" s="831"/>
      <c r="S142" s="778">
        <f t="shared" si="28"/>
        <v>1.45</v>
      </c>
      <c r="T142" s="772">
        <f t="shared" si="29"/>
        <v>97.972972972972968</v>
      </c>
      <c r="U142" s="780">
        <f t="shared" si="30"/>
        <v>40.90334897990806</v>
      </c>
      <c r="V142" s="882">
        <f t="shared" si="31"/>
        <v>26.277027027027028</v>
      </c>
      <c r="W142" s="782">
        <v>12</v>
      </c>
      <c r="X142" s="869">
        <v>1.48</v>
      </c>
      <c r="Y142" s="846">
        <v>1.25</v>
      </c>
      <c r="Z142" s="835">
        <v>0.72</v>
      </c>
      <c r="AA142" s="869">
        <v>1.7</v>
      </c>
      <c r="AB142" s="846">
        <v>2.64</v>
      </c>
      <c r="AC142" s="835">
        <v>3.75</v>
      </c>
      <c r="AD142" s="848">
        <f t="shared" si="32"/>
        <v>42.04545454545454</v>
      </c>
      <c r="AE142" s="787">
        <f t="shared" si="33"/>
        <v>11.784848484848485</v>
      </c>
      <c r="AF142" s="849">
        <v>12290</v>
      </c>
      <c r="AG142" s="835">
        <v>35.71</v>
      </c>
      <c r="AH142" s="835">
        <v>49.24</v>
      </c>
      <c r="AI142" s="850">
        <f t="shared" si="34"/>
        <v>8.9050686082329875</v>
      </c>
      <c r="AJ142" s="851">
        <f t="shared" si="35"/>
        <v>-21.019496344435421</v>
      </c>
      <c r="AK142" s="913">
        <f t="shared" si="36"/>
        <v>1.4519923001801065</v>
      </c>
      <c r="AL142" s="791">
        <f t="shared" si="37"/>
        <v>2.1276595744680771</v>
      </c>
      <c r="AM142" s="792">
        <f t="shared" si="38"/>
        <v>31.726751201669899</v>
      </c>
      <c r="AN142" s="792">
        <f t="shared" si="39"/>
        <v>36.851085783726333</v>
      </c>
      <c r="AO142" s="786">
        <f t="shared" si="40"/>
        <v>25.379670249735685</v>
      </c>
      <c r="AP142" s="914"/>
      <c r="AQ142" s="883">
        <v>1.44</v>
      </c>
      <c r="AR142" s="883">
        <v>1.41</v>
      </c>
      <c r="AS142" s="793">
        <v>1.31</v>
      </c>
      <c r="AT142" s="793">
        <v>0.63</v>
      </c>
      <c r="AU142" s="793">
        <v>0.4</v>
      </c>
      <c r="AV142" s="793">
        <v>0.3</v>
      </c>
      <c r="AW142" s="793">
        <v>0.23499999999999999</v>
      </c>
      <c r="AX142" s="793">
        <v>0.2</v>
      </c>
      <c r="AY142" s="793">
        <v>0.19</v>
      </c>
      <c r="AZ142" s="793">
        <v>0.17</v>
      </c>
      <c r="BA142" s="793">
        <v>0.15</v>
      </c>
      <c r="BB142" s="917">
        <v>0.13</v>
      </c>
      <c r="BC142" s="795">
        <f t="shared" si="41"/>
        <v>2.1276595744680771</v>
      </c>
      <c r="BD142" s="796">
        <f t="shared" si="41"/>
        <v>7.6335877862595325</v>
      </c>
      <c r="BE142" s="796">
        <f t="shared" si="41"/>
        <v>107.93650793650795</v>
      </c>
      <c r="BF142" s="796">
        <f t="shared" si="41"/>
        <v>57.499999999999993</v>
      </c>
      <c r="BG142" s="796">
        <f t="shared" si="41"/>
        <v>33.33333333333335</v>
      </c>
      <c r="BH142" s="796">
        <f t="shared" si="41"/>
        <v>27.659574468085111</v>
      </c>
      <c r="BI142" s="796">
        <f t="shared" si="41"/>
        <v>17.499999999999982</v>
      </c>
      <c r="BJ142" s="796">
        <f t="shared" si="41"/>
        <v>5.2631578947368363</v>
      </c>
      <c r="BK142" s="796">
        <f t="shared" si="41"/>
        <v>11.764705882352944</v>
      </c>
      <c r="BL142" s="796">
        <f t="shared" si="41"/>
        <v>13.333333333333353</v>
      </c>
      <c r="BM142" s="797">
        <f t="shared" si="41"/>
        <v>15.384615384615374</v>
      </c>
      <c r="BN142" s="798">
        <f t="shared" si="42"/>
        <v>27.221497781244771</v>
      </c>
      <c r="BO142" s="798">
        <f t="shared" si="43"/>
        <v>29.589948327070807</v>
      </c>
    </row>
    <row r="143" spans="1:67" s="765" customFormat="1">
      <c r="A143" s="718" t="s">
        <v>633</v>
      </c>
      <c r="B143" s="831" t="s">
        <v>634</v>
      </c>
      <c r="C143" s="718" t="s">
        <v>100</v>
      </c>
      <c r="D143" s="831" t="s">
        <v>218</v>
      </c>
      <c r="E143" s="832">
        <v>37</v>
      </c>
      <c r="F143" s="768">
        <v>58</v>
      </c>
      <c r="G143" s="833" t="s">
        <v>660</v>
      </c>
      <c r="H143" s="834" t="s">
        <v>660</v>
      </c>
      <c r="I143" s="847">
        <v>21.08</v>
      </c>
      <c r="J143" s="860">
        <f t="shared" si="26"/>
        <v>3.9848197343453511</v>
      </c>
      <c r="K143" s="917">
        <v>0.20499999999999999</v>
      </c>
      <c r="L143" s="917">
        <v>0.21</v>
      </c>
      <c r="M143" s="879">
        <f t="shared" si="27"/>
        <v>2.4390243902439046</v>
      </c>
      <c r="N143" s="839">
        <v>40465</v>
      </c>
      <c r="O143" s="839">
        <v>40469</v>
      </c>
      <c r="P143" s="867">
        <v>40480</v>
      </c>
      <c r="Q143" s="839" t="s">
        <v>6</v>
      </c>
      <c r="R143" s="831"/>
      <c r="S143" s="778">
        <f t="shared" si="28"/>
        <v>0.84</v>
      </c>
      <c r="T143" s="860">
        <f t="shared" si="29"/>
        <v>57.931034482758626</v>
      </c>
      <c r="U143" s="843">
        <f t="shared" si="30"/>
        <v>22.170410474068134</v>
      </c>
      <c r="V143" s="882">
        <f t="shared" si="31"/>
        <v>14.537931034482758</v>
      </c>
      <c r="W143" s="782">
        <v>5</v>
      </c>
      <c r="X143" s="869">
        <v>1.45</v>
      </c>
      <c r="Y143" s="846">
        <v>1.31</v>
      </c>
      <c r="Z143" s="869">
        <v>0.83</v>
      </c>
      <c r="AA143" s="869">
        <v>2.31</v>
      </c>
      <c r="AB143" s="846">
        <v>1.45</v>
      </c>
      <c r="AC143" s="869">
        <v>1.66</v>
      </c>
      <c r="AD143" s="848">
        <f t="shared" si="32"/>
        <v>14.482758620689662</v>
      </c>
      <c r="AE143" s="870">
        <f t="shared" si="33"/>
        <v>11.097657278231113</v>
      </c>
      <c r="AF143" s="849">
        <v>2750</v>
      </c>
      <c r="AG143" s="869">
        <v>16.07</v>
      </c>
      <c r="AH143" s="869">
        <v>26</v>
      </c>
      <c r="AI143" s="850">
        <f t="shared" si="34"/>
        <v>31.176104542626</v>
      </c>
      <c r="AJ143" s="851">
        <f t="shared" si="35"/>
        <v>-18.923076923076927</v>
      </c>
      <c r="AK143" s="913">
        <f t="shared" si="36"/>
        <v>1.175709132795379</v>
      </c>
      <c r="AL143" s="852">
        <f t="shared" si="37"/>
        <v>2.4844720496894235</v>
      </c>
      <c r="AM143" s="853">
        <f t="shared" si="38"/>
        <v>4.8856246288386806</v>
      </c>
      <c r="AN143" s="853">
        <f t="shared" si="39"/>
        <v>6.2245311048367169</v>
      </c>
      <c r="AO143" s="848">
        <f t="shared" si="40"/>
        <v>5.2942780924370325</v>
      </c>
      <c r="AP143" s="914"/>
      <c r="AQ143" s="883">
        <v>0.82499999999999996</v>
      </c>
      <c r="AR143" s="883">
        <v>0.80500000000000005</v>
      </c>
      <c r="AS143" s="916">
        <v>0.77</v>
      </c>
      <c r="AT143" s="916">
        <v>0.71499999999999997</v>
      </c>
      <c r="AU143" s="916">
        <v>0.65500000000000003</v>
      </c>
      <c r="AV143" s="916">
        <v>0.61</v>
      </c>
      <c r="AW143" s="916">
        <v>0.56999999999999995</v>
      </c>
      <c r="AX143" s="916">
        <v>0.53</v>
      </c>
      <c r="AY143" s="916">
        <v>0.505</v>
      </c>
      <c r="AZ143" s="896">
        <v>0.5</v>
      </c>
      <c r="BA143" s="916">
        <v>0.49249999999999999</v>
      </c>
      <c r="BB143" s="917">
        <v>0.47499999999999998</v>
      </c>
      <c r="BC143" s="854">
        <f t="shared" si="41"/>
        <v>2.4844720496894235</v>
      </c>
      <c r="BD143" s="855">
        <f t="shared" si="41"/>
        <v>4.5454545454545414</v>
      </c>
      <c r="BE143" s="855">
        <f t="shared" si="41"/>
        <v>7.6923076923077094</v>
      </c>
      <c r="BF143" s="855">
        <f t="shared" si="41"/>
        <v>9.1603053435114425</v>
      </c>
      <c r="BG143" s="855">
        <f t="shared" si="41"/>
        <v>7.3770491803278659</v>
      </c>
      <c r="BH143" s="855">
        <f t="shared" si="41"/>
        <v>7.0175438596491224</v>
      </c>
      <c r="BI143" s="855">
        <f t="shared" si="41"/>
        <v>7.5471698113207308</v>
      </c>
      <c r="BJ143" s="855">
        <f t="shared" si="41"/>
        <v>4.9504950495049549</v>
      </c>
      <c r="BK143" s="855">
        <f t="shared" si="41"/>
        <v>1.0000000000000009</v>
      </c>
      <c r="BL143" s="855">
        <f t="shared" si="41"/>
        <v>1.5228426395939021</v>
      </c>
      <c r="BM143" s="856">
        <f t="shared" si="41"/>
        <v>3.6842105263158009</v>
      </c>
      <c r="BN143" s="857">
        <f t="shared" si="42"/>
        <v>5.1801682452432267</v>
      </c>
      <c r="BO143" s="857">
        <f t="shared" si="43"/>
        <v>2.6417518843826731</v>
      </c>
    </row>
    <row r="144" spans="1:67">
      <c r="A144" s="20" t="s">
        <v>640</v>
      </c>
      <c r="B144" s="21" t="s">
        <v>641</v>
      </c>
      <c r="C144" s="20" t="s">
        <v>4</v>
      </c>
      <c r="D144" s="21" t="s">
        <v>614</v>
      </c>
      <c r="E144" s="101">
        <v>37</v>
      </c>
      <c r="F144" s="104">
        <v>60</v>
      </c>
      <c r="G144" s="39" t="s">
        <v>660</v>
      </c>
      <c r="H144" s="40" t="s">
        <v>660</v>
      </c>
      <c r="I144" s="132">
        <v>28.36</v>
      </c>
      <c r="J144" s="294">
        <f t="shared" si="26"/>
        <v>1.6572637517630464</v>
      </c>
      <c r="K144" s="366">
        <v>0.1125</v>
      </c>
      <c r="L144" s="366">
        <v>0.11749999999999999</v>
      </c>
      <c r="M144" s="202">
        <f t="shared" si="27"/>
        <v>4.4444444444444287</v>
      </c>
      <c r="N144" s="26">
        <v>40617</v>
      </c>
      <c r="O144" s="26">
        <v>40619</v>
      </c>
      <c r="P144" s="352">
        <v>40633</v>
      </c>
      <c r="Q144" s="26" t="s">
        <v>10</v>
      </c>
      <c r="R144" s="21"/>
      <c r="S144" s="211">
        <f t="shared" si="28"/>
        <v>0.47</v>
      </c>
      <c r="T144" s="214">
        <f t="shared" si="29"/>
        <v>36.153846153846153</v>
      </c>
      <c r="U144" s="332">
        <f t="shared" si="30"/>
        <v>-13.036406084691599</v>
      </c>
      <c r="V144" s="22">
        <f t="shared" si="31"/>
        <v>21.815384615384612</v>
      </c>
      <c r="W144" s="333">
        <v>12</v>
      </c>
      <c r="X144" s="353">
        <v>1.3</v>
      </c>
      <c r="Y144" s="131">
        <v>1.07</v>
      </c>
      <c r="Z144" s="353">
        <v>0.59</v>
      </c>
      <c r="AA144" s="353">
        <v>0.78</v>
      </c>
      <c r="AB144" s="131">
        <v>1.39</v>
      </c>
      <c r="AC144" s="353">
        <v>1.48</v>
      </c>
      <c r="AD144" s="335">
        <f t="shared" si="32"/>
        <v>6.4748201438848962</v>
      </c>
      <c r="AE144" s="386">
        <f t="shared" si="33"/>
        <v>19.068109997982923</v>
      </c>
      <c r="AF144" s="354">
        <v>2940</v>
      </c>
      <c r="AG144" s="353">
        <v>28.58</v>
      </c>
      <c r="AH144" s="353">
        <v>37.909999999999997</v>
      </c>
      <c r="AI144" s="355">
        <f t="shared" si="34"/>
        <v>-0.76976906927921229</v>
      </c>
      <c r="AJ144" s="356">
        <f t="shared" si="35"/>
        <v>-25.191242416249004</v>
      </c>
      <c r="AK144" s="357">
        <f t="shared" si="36"/>
        <v>0.82889899178778448</v>
      </c>
      <c r="AL144" s="339">
        <f t="shared" si="37"/>
        <v>3.488372093023262</v>
      </c>
      <c r="AM144" s="438">
        <f t="shared" si="38"/>
        <v>4.4957116445886403</v>
      </c>
      <c r="AN144" s="438">
        <f t="shared" si="39"/>
        <v>4.9200269147087194</v>
      </c>
      <c r="AO144" s="335">
        <f t="shared" si="40"/>
        <v>5.9356169611174403</v>
      </c>
      <c r="AP144" s="358"/>
      <c r="AQ144" s="359">
        <v>0.44500000000000001</v>
      </c>
      <c r="AR144" s="359">
        <v>0.43</v>
      </c>
      <c r="AS144" s="427">
        <v>0.41</v>
      </c>
      <c r="AT144" s="427">
        <v>0.39</v>
      </c>
      <c r="AU144" s="427">
        <v>0.37</v>
      </c>
      <c r="AV144" s="427">
        <v>0.35</v>
      </c>
      <c r="AW144" s="427">
        <v>0.33</v>
      </c>
      <c r="AX144" s="427">
        <v>0.31</v>
      </c>
      <c r="AY144" s="427">
        <v>0.28999999999999998</v>
      </c>
      <c r="AZ144" s="427">
        <v>0.27</v>
      </c>
      <c r="BA144" s="427">
        <v>0.25</v>
      </c>
      <c r="BB144" s="366">
        <v>0.23</v>
      </c>
      <c r="BC144" s="363">
        <f t="shared" si="41"/>
        <v>3.488372093023262</v>
      </c>
      <c r="BD144" s="364">
        <f t="shared" si="41"/>
        <v>4.8780487804878092</v>
      </c>
      <c r="BE144" s="364">
        <f t="shared" si="41"/>
        <v>5.12820512820511</v>
      </c>
      <c r="BF144" s="364">
        <f t="shared" si="41"/>
        <v>5.4054054054054168</v>
      </c>
      <c r="BG144" s="364">
        <f t="shared" si="41"/>
        <v>5.7142857142857162</v>
      </c>
      <c r="BH144" s="364">
        <f t="shared" si="41"/>
        <v>6.0606060606060552</v>
      </c>
      <c r="BI144" s="364">
        <f t="shared" si="41"/>
        <v>6.4516129032258229</v>
      </c>
      <c r="BJ144" s="364">
        <f t="shared" si="41"/>
        <v>6.8965517241379448</v>
      </c>
      <c r="BK144" s="364">
        <f t="shared" si="41"/>
        <v>7.4074074074073959</v>
      </c>
      <c r="BL144" s="364">
        <f t="shared" si="41"/>
        <v>8.0000000000000071</v>
      </c>
      <c r="BM144" s="365">
        <f t="shared" si="41"/>
        <v>8.6956521739130377</v>
      </c>
      <c r="BN144" s="349">
        <f t="shared" si="42"/>
        <v>6.1932861264270533</v>
      </c>
      <c r="BO144" s="349">
        <f t="shared" si="43"/>
        <v>1.4336877030397963</v>
      </c>
    </row>
    <row r="145" spans="1:67">
      <c r="A145" s="20" t="s">
        <v>418</v>
      </c>
      <c r="B145" s="21" t="s">
        <v>419</v>
      </c>
      <c r="C145" s="21" t="s">
        <v>4</v>
      </c>
      <c r="D145" s="21" t="s">
        <v>614</v>
      </c>
      <c r="E145" s="101">
        <v>14</v>
      </c>
      <c r="F145" s="104">
        <v>179</v>
      </c>
      <c r="G145" s="39" t="s">
        <v>717</v>
      </c>
      <c r="H145" s="40" t="s">
        <v>717</v>
      </c>
      <c r="I145" s="156">
        <v>15.86</v>
      </c>
      <c r="J145" s="214">
        <v>2.0807061790668349</v>
      </c>
      <c r="K145" s="366">
        <v>0.32</v>
      </c>
      <c r="L145" s="351">
        <v>0.33</v>
      </c>
      <c r="M145" s="22">
        <v>3.125</v>
      </c>
      <c r="N145" s="26">
        <v>40487</v>
      </c>
      <c r="O145" s="26">
        <v>40491</v>
      </c>
      <c r="P145" s="352">
        <v>40513</v>
      </c>
      <c r="Q145" s="26" t="s">
        <v>699</v>
      </c>
      <c r="R145" s="21" t="s">
        <v>625</v>
      </c>
      <c r="S145" s="211">
        <v>0.33</v>
      </c>
      <c r="T145" s="214">
        <v>54.098360655737707</v>
      </c>
      <c r="U145" s="332">
        <v>50.49547796823957</v>
      </c>
      <c r="V145" s="22">
        <v>26</v>
      </c>
      <c r="W145" s="333">
        <v>12</v>
      </c>
      <c r="X145" s="353">
        <v>0.61</v>
      </c>
      <c r="Y145" s="131">
        <v>1.65</v>
      </c>
      <c r="Z145" s="353">
        <v>1.78</v>
      </c>
      <c r="AA145" s="353">
        <v>1.96</v>
      </c>
      <c r="AB145" s="131">
        <v>0.68</v>
      </c>
      <c r="AC145" s="353">
        <v>1.1000000000000001</v>
      </c>
      <c r="AD145" s="335">
        <v>61.764705882352949</v>
      </c>
      <c r="AE145" s="386">
        <v>14.135472370766491</v>
      </c>
      <c r="AF145" s="205">
        <v>377</v>
      </c>
      <c r="AG145" s="353">
        <v>15.5</v>
      </c>
      <c r="AH145" s="353">
        <v>19.96</v>
      </c>
      <c r="AI145" s="355">
        <v>2.322580645161286</v>
      </c>
      <c r="AJ145" s="356">
        <v>-20.54108216432866</v>
      </c>
      <c r="AK145" s="357">
        <v>1.4267149968774488</v>
      </c>
      <c r="AL145" s="339">
        <v>3.125</v>
      </c>
      <c r="AM145" s="438">
        <v>6.917810999860885</v>
      </c>
      <c r="AN145" s="438">
        <v>16.567467387918139</v>
      </c>
      <c r="AO145" s="335">
        <v>11.612317403390438</v>
      </c>
      <c r="AP145" s="358"/>
      <c r="AQ145" s="359">
        <v>0.33</v>
      </c>
      <c r="AR145" s="359">
        <v>0.32</v>
      </c>
      <c r="AS145" s="428">
        <v>0.3</v>
      </c>
      <c r="AT145" s="428">
        <v>0.27</v>
      </c>
      <c r="AU145" s="428">
        <v>0.25</v>
      </c>
      <c r="AV145" s="428">
        <v>0.15332999999999999</v>
      </c>
      <c r="AW145" s="428">
        <v>0.14333000000000001</v>
      </c>
      <c r="AX145" s="428">
        <v>0.13</v>
      </c>
      <c r="AY145" s="428">
        <v>0.12333</v>
      </c>
      <c r="AZ145" s="428">
        <v>0.11667</v>
      </c>
      <c r="BA145" s="428">
        <v>0.11</v>
      </c>
      <c r="BB145" s="366">
        <v>9.3329999999999996E-2</v>
      </c>
      <c r="BC145" s="363">
        <v>3.125</v>
      </c>
      <c r="BD145" s="364">
        <v>6.6666666666666652</v>
      </c>
      <c r="BE145" s="364">
        <v>11.111111111111088</v>
      </c>
      <c r="BF145" s="364">
        <v>8.0000000000000071</v>
      </c>
      <c r="BG145" s="364">
        <v>63.047022761364367</v>
      </c>
      <c r="BH145" s="364">
        <v>6.9769064396846279</v>
      </c>
      <c r="BI145" s="364">
        <v>10.253846153846171</v>
      </c>
      <c r="BJ145" s="364">
        <v>5.4082542771426425</v>
      </c>
      <c r="BK145" s="364">
        <v>5.7084083311905287</v>
      </c>
      <c r="BL145" s="364">
        <v>6.0636363636363599</v>
      </c>
      <c r="BM145" s="365">
        <v>17.861352191149681</v>
      </c>
      <c r="BN145" s="349">
        <v>13.111109481435648</v>
      </c>
      <c r="BO145" s="349">
        <v>16.228846766083439</v>
      </c>
    </row>
    <row r="146" spans="1:67" s="765" customFormat="1">
      <c r="A146" s="719" t="s">
        <v>127</v>
      </c>
      <c r="B146" s="766" t="s">
        <v>128</v>
      </c>
      <c r="C146" s="766" t="s">
        <v>4</v>
      </c>
      <c r="D146" s="766" t="s">
        <v>614</v>
      </c>
      <c r="E146" s="767">
        <v>13</v>
      </c>
      <c r="F146" s="768">
        <v>189</v>
      </c>
      <c r="G146" s="769" t="s">
        <v>717</v>
      </c>
      <c r="H146" s="770" t="s">
        <v>717</v>
      </c>
      <c r="I146" s="905">
        <v>37.770000000000003</v>
      </c>
      <c r="J146" s="860">
        <v>2.3298914482393434</v>
      </c>
      <c r="K146" s="890">
        <v>0.2</v>
      </c>
      <c r="L146" s="890">
        <v>0.22</v>
      </c>
      <c r="M146" s="891">
        <v>9.9999999999999876</v>
      </c>
      <c r="N146" s="776">
        <v>40455</v>
      </c>
      <c r="O146" s="776">
        <v>40457</v>
      </c>
      <c r="P146" s="775">
        <v>40463</v>
      </c>
      <c r="Q146" s="776" t="s">
        <v>13</v>
      </c>
      <c r="R146" s="766"/>
      <c r="S146" s="778">
        <v>0.88</v>
      </c>
      <c r="T146" s="860">
        <v>35.059760956175303</v>
      </c>
      <c r="U146" s="843">
        <v>16.230754593666028</v>
      </c>
      <c r="V146" s="891">
        <v>15.047808764940239</v>
      </c>
      <c r="W146" s="782">
        <v>12</v>
      </c>
      <c r="X146" s="771">
        <v>2.5099999999999998</v>
      </c>
      <c r="Y146" s="784">
        <v>9.5900000000000016</v>
      </c>
      <c r="Z146" s="771">
        <v>0.77</v>
      </c>
      <c r="AA146" s="771">
        <v>2.02</v>
      </c>
      <c r="AB146" s="784">
        <v>1.31</v>
      </c>
      <c r="AC146" s="771">
        <v>2.5</v>
      </c>
      <c r="AD146" s="786">
        <v>90.839694656488518</v>
      </c>
      <c r="AE146" s="787">
        <v>3.0064714357353801</v>
      </c>
      <c r="AF146" s="892">
        <v>581</v>
      </c>
      <c r="AG146" s="771">
        <v>30.42</v>
      </c>
      <c r="AH146" s="771">
        <v>55.4</v>
      </c>
      <c r="AI146" s="789">
        <v>24.161735700197237</v>
      </c>
      <c r="AJ146" s="790">
        <v>-31.823104693140781</v>
      </c>
      <c r="AK146" s="961">
        <v>1.085248475097305</v>
      </c>
      <c r="AL146" s="852">
        <v>10.810810810810811</v>
      </c>
      <c r="AM146" s="861">
        <v>12.23507977934435</v>
      </c>
      <c r="AN146" s="861">
        <v>12.750965043116118</v>
      </c>
      <c r="AO146" s="848">
        <v>11.749350803716039</v>
      </c>
      <c r="AP146" s="878"/>
      <c r="AQ146" s="893">
        <v>0.82</v>
      </c>
      <c r="AR146" s="893">
        <v>0.74</v>
      </c>
      <c r="AS146" s="875">
        <v>0.66</v>
      </c>
      <c r="AT146" s="875">
        <v>0.57999999999999996</v>
      </c>
      <c r="AU146" s="875">
        <v>0.5</v>
      </c>
      <c r="AV146" s="875">
        <v>0.45</v>
      </c>
      <c r="AW146" s="875">
        <v>0.41</v>
      </c>
      <c r="AX146" s="875">
        <v>0.37</v>
      </c>
      <c r="AY146" s="875">
        <v>0.33</v>
      </c>
      <c r="AZ146" s="875">
        <v>0.31</v>
      </c>
      <c r="BA146" s="875">
        <v>0.27</v>
      </c>
      <c r="BB146" s="773">
        <v>0.24</v>
      </c>
      <c r="BC146" s="854">
        <v>10.810810810810811</v>
      </c>
      <c r="BD146" s="887">
        <v>12.121212121212107</v>
      </c>
      <c r="BE146" s="887">
        <v>13.793103448275867</v>
      </c>
      <c r="BF146" s="887">
        <v>15.999999999999993</v>
      </c>
      <c r="BG146" s="887">
        <v>11.111111111111116</v>
      </c>
      <c r="BH146" s="887">
        <v>9.7560975609756202</v>
      </c>
      <c r="BI146" s="887">
        <v>10.810810810810811</v>
      </c>
      <c r="BJ146" s="887">
        <v>12.121212121212107</v>
      </c>
      <c r="BK146" s="887">
        <v>6.4516129032258229</v>
      </c>
      <c r="BL146" s="887">
        <v>14.814814814814811</v>
      </c>
      <c r="BM146" s="856">
        <v>12.50000000000002</v>
      </c>
      <c r="BN146" s="857">
        <v>11.84461688204083</v>
      </c>
      <c r="BO146" s="857">
        <v>2.4604206397841084</v>
      </c>
    </row>
    <row r="147" spans="1:67">
      <c r="A147" s="20" t="s">
        <v>602</v>
      </c>
      <c r="B147" s="21" t="s">
        <v>603</v>
      </c>
      <c r="C147" s="11" t="s">
        <v>71</v>
      </c>
      <c r="D147" s="21" t="s">
        <v>724</v>
      </c>
      <c r="E147" s="101">
        <v>29</v>
      </c>
      <c r="F147" s="104">
        <v>84</v>
      </c>
      <c r="G147" s="39" t="s">
        <v>660</v>
      </c>
      <c r="H147" s="40" t="s">
        <v>660</v>
      </c>
      <c r="I147" s="132">
        <v>58.81</v>
      </c>
      <c r="J147" s="294">
        <f>(S147/I147)*100</f>
        <v>0.91821118857337192</v>
      </c>
      <c r="K147" s="366">
        <v>0.13</v>
      </c>
      <c r="L147" s="366">
        <v>0.13500000000000001</v>
      </c>
      <c r="M147" s="202">
        <f>((L147/K147)-1)*100</f>
        <v>3.8461538461538547</v>
      </c>
      <c r="N147" s="26">
        <v>40585</v>
      </c>
      <c r="O147" s="26">
        <v>40589</v>
      </c>
      <c r="P147" s="352">
        <v>40603</v>
      </c>
      <c r="Q147" s="26" t="s">
        <v>7</v>
      </c>
      <c r="R147" s="21"/>
      <c r="S147" s="211">
        <f>L147*4</f>
        <v>0.54</v>
      </c>
      <c r="T147" s="214">
        <f>S147/X147*100</f>
        <v>14.516129032258066</v>
      </c>
      <c r="U147" s="332">
        <f>(I147/SQRT(22.5*X147*(I147/AA147))-1)*100</f>
        <v>18.54353081349478</v>
      </c>
      <c r="V147" s="22">
        <f>I147/X147</f>
        <v>15.809139784946236</v>
      </c>
      <c r="W147" s="333">
        <v>12</v>
      </c>
      <c r="X147" s="353">
        <v>3.72</v>
      </c>
      <c r="Y147" s="131">
        <v>1.73</v>
      </c>
      <c r="Z147" s="124">
        <v>2.95</v>
      </c>
      <c r="AA147" s="353">
        <v>2</v>
      </c>
      <c r="AB147" s="131">
        <v>3.84</v>
      </c>
      <c r="AC147" s="124">
        <v>4.12</v>
      </c>
      <c r="AD147" s="335">
        <f>(AC147/AB147-1)*100</f>
        <v>7.2916666666666741</v>
      </c>
      <c r="AE147" s="386">
        <f>(I147/AB147)/Y147</f>
        <v>8.8526613680154149</v>
      </c>
      <c r="AF147" s="354">
        <v>4240</v>
      </c>
      <c r="AG147" s="124">
        <v>42.09</v>
      </c>
      <c r="AH147" s="124">
        <v>65.44</v>
      </c>
      <c r="AI147" s="355">
        <f>((I147-AG147)/AG147)*100</f>
        <v>39.724400095034447</v>
      </c>
      <c r="AJ147" s="356">
        <f>((I147-AH147)/AH147)*100</f>
        <v>-10.131418092909529</v>
      </c>
      <c r="AK147" s="357">
        <f>AN147/AO147</f>
        <v>1.1985086081733649</v>
      </c>
      <c r="AL147" s="339">
        <f>((AQ147/AR147)^(1/1)-1)*100</f>
        <v>4.0000000000000036</v>
      </c>
      <c r="AM147" s="437">
        <f>((AQ147/AT147)^(1/3)-1)*100</f>
        <v>4.1714007510293971</v>
      </c>
      <c r="AN147" s="437">
        <f>((AQ147/AV147)^(1/5)-1)*100</f>
        <v>5.387395206178347</v>
      </c>
      <c r="AO147" s="335">
        <f>((AQ147/BA147)^(1/10)-1)*100</f>
        <v>4.4950826130395694</v>
      </c>
      <c r="AP147" s="358"/>
      <c r="AQ147" s="359">
        <v>0.52</v>
      </c>
      <c r="AR147" s="359">
        <v>0.5</v>
      </c>
      <c r="AS147" s="428">
        <v>0.48</v>
      </c>
      <c r="AT147" s="428">
        <v>0.46</v>
      </c>
      <c r="AU147" s="428">
        <v>0.44</v>
      </c>
      <c r="AV147" s="428">
        <v>0.4</v>
      </c>
      <c r="AW147" s="428">
        <v>0.378</v>
      </c>
      <c r="AX147" s="428">
        <v>0.36499999999999999</v>
      </c>
      <c r="AY147" s="428">
        <v>0.35499999999999998</v>
      </c>
      <c r="AZ147" s="428">
        <v>0.34499999999999997</v>
      </c>
      <c r="BA147" s="428">
        <v>0.33500000000000002</v>
      </c>
      <c r="BB147" s="366">
        <v>0.32500000000000001</v>
      </c>
      <c r="BC147" s="363">
        <f t="shared" ref="BC147:BM148" si="44">((AQ147/AR147)-1)*100</f>
        <v>4.0000000000000036</v>
      </c>
      <c r="BD147" s="364">
        <f t="shared" si="44"/>
        <v>4.1666666666666741</v>
      </c>
      <c r="BE147" s="364">
        <f t="shared" si="44"/>
        <v>4.3478260869565188</v>
      </c>
      <c r="BF147" s="364">
        <f t="shared" si="44"/>
        <v>4.5454545454545414</v>
      </c>
      <c r="BG147" s="364">
        <f t="shared" si="44"/>
        <v>9.9999999999999858</v>
      </c>
      <c r="BH147" s="364">
        <f t="shared" si="44"/>
        <v>5.8201058201058142</v>
      </c>
      <c r="BI147" s="364">
        <f t="shared" si="44"/>
        <v>3.5616438356164348</v>
      </c>
      <c r="BJ147" s="364">
        <f t="shared" si="44"/>
        <v>2.8169014084507005</v>
      </c>
      <c r="BK147" s="364">
        <f t="shared" si="44"/>
        <v>2.898550724637694</v>
      </c>
      <c r="BL147" s="364">
        <f t="shared" si="44"/>
        <v>2.9850746268656581</v>
      </c>
      <c r="BM147" s="365">
        <f t="shared" si="44"/>
        <v>3.0769230769230882</v>
      </c>
      <c r="BN147" s="349">
        <f>AVERAGE(BC147:BM147)</f>
        <v>4.3835587992433753</v>
      </c>
      <c r="BO147" s="349">
        <f>SQRT(AVERAGE((BC147-$BN147)^2,(BD147-$BN147)^2,(BE147-$BN147)^2,(BF147-$BN147)^2,(BG147-$BN147)^2,(BH147-$BN147)^2,(BI147-$BN147)^2,(BJ147-$BN147)^2,(BK147-$BN147)^2,(BL147-$BN147)^2,(BM147-$BN147)^2))</f>
        <v>1.9731836106372533</v>
      </c>
    </row>
    <row r="148" spans="1:67">
      <c r="A148" s="20" t="s">
        <v>834</v>
      </c>
      <c r="B148" s="21" t="s">
        <v>835</v>
      </c>
      <c r="C148" s="11" t="s">
        <v>71</v>
      </c>
      <c r="D148" s="21" t="s">
        <v>724</v>
      </c>
      <c r="E148" s="101">
        <v>41</v>
      </c>
      <c r="F148" s="104">
        <v>36</v>
      </c>
      <c r="G148" s="39" t="s">
        <v>660</v>
      </c>
      <c r="H148" s="40" t="s">
        <v>660</v>
      </c>
      <c r="I148" s="132">
        <v>72.38</v>
      </c>
      <c r="J148" s="294">
        <f>(S148/I148)*100</f>
        <v>1.9618679193147279</v>
      </c>
      <c r="K148" s="402">
        <v>0.34499999999999997</v>
      </c>
      <c r="L148" s="366">
        <v>0.35499999999999998</v>
      </c>
      <c r="M148" s="202">
        <f>((L148/K148)-1)*100</f>
        <v>2.898550724637694</v>
      </c>
      <c r="N148" s="26">
        <v>40722</v>
      </c>
      <c r="O148" s="26">
        <v>40724</v>
      </c>
      <c r="P148" s="352">
        <v>40739</v>
      </c>
      <c r="Q148" s="26" t="s">
        <v>13</v>
      </c>
      <c r="R148" s="21"/>
      <c r="S148" s="211">
        <f>L148*4</f>
        <v>1.42</v>
      </c>
      <c r="T148" s="214">
        <f>S148/X148*100</f>
        <v>46.254071661237781</v>
      </c>
      <c r="U148" s="332">
        <f>(I148/SQRT(22.5*X148*(I148/AA148))-1)*100</f>
        <v>85.954123211066573</v>
      </c>
      <c r="V148" s="22">
        <f>I148/X148</f>
        <v>23.576547231270357</v>
      </c>
      <c r="W148" s="333">
        <v>9</v>
      </c>
      <c r="X148" s="353">
        <v>3.07</v>
      </c>
      <c r="Y148" s="131">
        <v>9.2100000000000009</v>
      </c>
      <c r="Z148" s="124">
        <v>3.44</v>
      </c>
      <c r="AA148" s="353">
        <v>3.3</v>
      </c>
      <c r="AB148" s="131">
        <v>2.67</v>
      </c>
      <c r="AC148" s="124">
        <v>3.08</v>
      </c>
      <c r="AD148" s="335">
        <f>(AC148/AB148-1)*100</f>
        <v>15.355805243445708</v>
      </c>
      <c r="AE148" s="386">
        <f>(I148/AB148)/Y148</f>
        <v>2.9433891674494825</v>
      </c>
      <c r="AF148" s="354">
        <v>5990</v>
      </c>
      <c r="AG148" s="124">
        <v>42.83</v>
      </c>
      <c r="AH148" s="124">
        <v>75.98</v>
      </c>
      <c r="AI148" s="355">
        <f>((I148-AG148)/AG148)*100</f>
        <v>68.993696007471399</v>
      </c>
      <c r="AJ148" s="356">
        <f>((I148-AH148)/AH148)*100</f>
        <v>-4.7380889707817957</v>
      </c>
      <c r="AK148" s="357">
        <f>AN148/AO148</f>
        <v>0.9688511211366535</v>
      </c>
      <c r="AL148" s="339">
        <f>((AQ148/AR148)^(1/1)-1)*100</f>
        <v>3.0303030303030276</v>
      </c>
      <c r="AM148" s="437">
        <f>((AQ148/AT148)^(1/3)-1)*100</f>
        <v>3.687489462415483</v>
      </c>
      <c r="AN148" s="437">
        <f>((AQ148/AV148)^(1/5)-1)*100</f>
        <v>3.5921415782331101</v>
      </c>
      <c r="AO148" s="335">
        <f>((AQ148/BA148)^(1/10)-1)*100</f>
        <v>3.7076300990587896</v>
      </c>
      <c r="AP148" s="358"/>
      <c r="AQ148" s="359">
        <v>1.36</v>
      </c>
      <c r="AR148" s="359">
        <v>1.32</v>
      </c>
      <c r="AS148" s="428">
        <v>1.27</v>
      </c>
      <c r="AT148" s="428">
        <v>1.22</v>
      </c>
      <c r="AU148" s="428">
        <v>1.18</v>
      </c>
      <c r="AV148" s="428">
        <v>1.1399999999999999</v>
      </c>
      <c r="AW148" s="428">
        <v>1.1000000000000001</v>
      </c>
      <c r="AX148" s="428">
        <v>1.06</v>
      </c>
      <c r="AY148" s="428">
        <v>1.0249999999999999</v>
      </c>
      <c r="AZ148" s="428">
        <v>0.98499999999999999</v>
      </c>
      <c r="BA148" s="428">
        <v>0.94499999999999995</v>
      </c>
      <c r="BB148" s="366">
        <v>0.91500000000000004</v>
      </c>
      <c r="BC148" s="363">
        <f t="shared" si="44"/>
        <v>3.0303030303030276</v>
      </c>
      <c r="BD148" s="364">
        <f t="shared" si="44"/>
        <v>3.937007874015741</v>
      </c>
      <c r="BE148" s="364">
        <f t="shared" si="44"/>
        <v>4.0983606557376984</v>
      </c>
      <c r="BF148" s="364">
        <f t="shared" si="44"/>
        <v>3.3898305084745894</v>
      </c>
      <c r="BG148" s="364">
        <f t="shared" si="44"/>
        <v>3.5087719298245723</v>
      </c>
      <c r="BH148" s="364">
        <f t="shared" si="44"/>
        <v>3.6363636363636154</v>
      </c>
      <c r="BI148" s="364">
        <f t="shared" si="44"/>
        <v>3.7735849056603765</v>
      </c>
      <c r="BJ148" s="364">
        <f t="shared" si="44"/>
        <v>3.4146341463414887</v>
      </c>
      <c r="BK148" s="364">
        <f t="shared" si="44"/>
        <v>4.0609137055837463</v>
      </c>
      <c r="BL148" s="364">
        <f t="shared" si="44"/>
        <v>4.2328042328042326</v>
      </c>
      <c r="BM148" s="365">
        <f t="shared" si="44"/>
        <v>3.2786885245901454</v>
      </c>
      <c r="BN148" s="349">
        <f>AVERAGE(BC148:BM148)</f>
        <v>3.6692057408817487</v>
      </c>
      <c r="BO148" s="349">
        <f>SQRT(AVERAGE((BC148-$BN148)^2,(BD148-$BN148)^2,(BE148-$BN148)^2,(BF148-$BN148)^2,(BG148-$BN148)^2,(BH148-$BN148)^2,(BI148-$BN148)^2,(BJ148-$BN148)^2,(BK148-$BN148)^2,(BL148-$BN148)^2,(BM148-$BN148)^2))</f>
        <v>0.36534423640254088</v>
      </c>
    </row>
    <row r="149" spans="1:67">
      <c r="A149" s="20" t="s">
        <v>486</v>
      </c>
      <c r="B149" s="21" t="s">
        <v>487</v>
      </c>
      <c r="C149" s="11" t="s">
        <v>71</v>
      </c>
      <c r="D149" s="21" t="s">
        <v>724</v>
      </c>
      <c r="E149" s="101">
        <v>12</v>
      </c>
      <c r="F149" s="104">
        <v>202</v>
      </c>
      <c r="G149" s="39" t="s">
        <v>660</v>
      </c>
      <c r="H149" s="40" t="s">
        <v>660</v>
      </c>
      <c r="I149" s="156">
        <v>50.5</v>
      </c>
      <c r="J149" s="214">
        <v>2.8910891089108905</v>
      </c>
      <c r="K149" s="385">
        <v>0.33</v>
      </c>
      <c r="L149" s="351">
        <v>0.36499999999999999</v>
      </c>
      <c r="M149" s="22">
        <v>10.6060606060606</v>
      </c>
      <c r="N149" s="26">
        <v>40520</v>
      </c>
      <c r="O149" s="26">
        <v>40522</v>
      </c>
      <c r="P149" s="352">
        <v>40541</v>
      </c>
      <c r="Q149" s="26" t="s">
        <v>451</v>
      </c>
      <c r="R149" s="21"/>
      <c r="S149" s="211">
        <v>1.46</v>
      </c>
      <c r="T149" s="214">
        <v>50.519031141868503</v>
      </c>
      <c r="U149" s="332">
        <v>39.339905917175429</v>
      </c>
      <c r="V149" s="22">
        <v>17.474048442906582</v>
      </c>
      <c r="W149" s="333">
        <v>12</v>
      </c>
      <c r="X149" s="353">
        <v>2.89</v>
      </c>
      <c r="Y149" s="131">
        <v>2.37</v>
      </c>
      <c r="Z149" s="124">
        <v>1.64</v>
      </c>
      <c r="AA149" s="353">
        <v>2.5</v>
      </c>
      <c r="AB149" s="131">
        <v>3.01</v>
      </c>
      <c r="AC149" s="124">
        <v>3.32</v>
      </c>
      <c r="AD149" s="335">
        <v>10.299003322259148</v>
      </c>
      <c r="AE149" s="386">
        <v>7.0790753746302757</v>
      </c>
      <c r="AF149" s="354">
        <v>1510</v>
      </c>
      <c r="AG149" s="124">
        <v>44.55</v>
      </c>
      <c r="AH149" s="124">
        <v>58.03</v>
      </c>
      <c r="AI149" s="355">
        <v>13.3557800224467</v>
      </c>
      <c r="AJ149" s="356">
        <v>-12.976046872307434</v>
      </c>
      <c r="AK149" s="357">
        <v>1.5320590497640281</v>
      </c>
      <c r="AL149" s="339">
        <v>13.865546218487397</v>
      </c>
      <c r="AM149" s="438">
        <v>11.40492908128363</v>
      </c>
      <c r="AN149" s="438">
        <v>9.775158768377711</v>
      </c>
      <c r="AO149" s="335">
        <v>6.3804060097313542</v>
      </c>
      <c r="AP149" s="358"/>
      <c r="AQ149" s="359">
        <v>1.355</v>
      </c>
      <c r="AR149" s="359">
        <v>1.19</v>
      </c>
      <c r="AS149" s="428">
        <v>1.08</v>
      </c>
      <c r="AT149" s="428">
        <v>0.98</v>
      </c>
      <c r="AU149" s="428">
        <v>0.9</v>
      </c>
      <c r="AV149" s="428">
        <v>0.85</v>
      </c>
      <c r="AW149" s="428">
        <v>0.81</v>
      </c>
      <c r="AX149" s="428">
        <v>0.77</v>
      </c>
      <c r="AY149" s="428">
        <v>0.75</v>
      </c>
      <c r="AZ149" s="428">
        <v>0.74</v>
      </c>
      <c r="BA149" s="428">
        <v>0.73</v>
      </c>
      <c r="BB149" s="366">
        <v>0.72</v>
      </c>
      <c r="BC149" s="363">
        <v>13.865546218487397</v>
      </c>
      <c r="BD149" s="445">
        <v>10.18518518518516</v>
      </c>
      <c r="BE149" s="445">
        <v>10.204081632653068</v>
      </c>
      <c r="BF149" s="445">
        <v>8.8888888888888786</v>
      </c>
      <c r="BG149" s="445">
        <v>5.882352941176471</v>
      </c>
      <c r="BH149" s="445">
        <v>4.9382716049382704</v>
      </c>
      <c r="BI149" s="445">
        <v>5.1948051948051965</v>
      </c>
      <c r="BJ149" s="445">
        <v>2.6666666666666621</v>
      </c>
      <c r="BK149" s="445">
        <v>1.35135135135136</v>
      </c>
      <c r="BL149" s="445">
        <v>1.3698630136986358</v>
      </c>
      <c r="BM149" s="365">
        <v>1.3888888888888842</v>
      </c>
      <c r="BN149" s="349">
        <v>5.9941728715218172</v>
      </c>
      <c r="BO149" s="349">
        <v>4.0744570912898883</v>
      </c>
    </row>
    <row r="150" spans="1:67">
      <c r="A150" s="29" t="s">
        <v>742</v>
      </c>
      <c r="B150" s="31" t="s">
        <v>743</v>
      </c>
      <c r="C150" s="11" t="s">
        <v>71</v>
      </c>
      <c r="D150" s="31" t="s">
        <v>612</v>
      </c>
      <c r="E150" s="102">
        <v>19</v>
      </c>
      <c r="F150" s="104">
        <v>122</v>
      </c>
      <c r="G150" s="41" t="s">
        <v>660</v>
      </c>
      <c r="H150" s="43" t="s">
        <v>660</v>
      </c>
      <c r="I150" s="134">
        <v>21.15</v>
      </c>
      <c r="J150" s="214">
        <v>2.9314420803782499</v>
      </c>
      <c r="K150" s="406">
        <v>0.14499999999999999</v>
      </c>
      <c r="L150" s="368">
        <v>0.155</v>
      </c>
      <c r="M150" s="32">
        <v>6.8965517241379448</v>
      </c>
      <c r="N150" s="45">
        <v>40497</v>
      </c>
      <c r="O150" s="45">
        <v>40499</v>
      </c>
      <c r="P150" s="44">
        <v>40513</v>
      </c>
      <c r="Q150" s="45" t="s">
        <v>7</v>
      </c>
      <c r="R150" s="31"/>
      <c r="S150" s="171">
        <v>0.62</v>
      </c>
      <c r="T150" s="214">
        <v>64.583333333333329</v>
      </c>
      <c r="U150" s="332">
        <v>55.516612188751949</v>
      </c>
      <c r="V150" s="32">
        <v>22.03125</v>
      </c>
      <c r="W150" s="369">
        <v>12</v>
      </c>
      <c r="X150" s="125">
        <v>0.96</v>
      </c>
      <c r="Y150" s="133">
        <v>3.53</v>
      </c>
      <c r="Z150" s="125">
        <v>4</v>
      </c>
      <c r="AA150" s="125">
        <v>2.4700000000000002</v>
      </c>
      <c r="AB150" s="133">
        <v>1.03</v>
      </c>
      <c r="AC150" s="125">
        <v>1.07</v>
      </c>
      <c r="AD150" s="370">
        <v>3.8834951456310662</v>
      </c>
      <c r="AE150" s="389">
        <v>5.8169916664374703</v>
      </c>
      <c r="AF150" s="371">
        <v>2920</v>
      </c>
      <c r="AG150" s="125">
        <v>18.899999999999999</v>
      </c>
      <c r="AH150" s="125">
        <v>23.79</v>
      </c>
      <c r="AI150" s="372">
        <v>11.90476190476191</v>
      </c>
      <c r="AJ150" s="373">
        <v>-11.097099621689791</v>
      </c>
      <c r="AK150" s="357">
        <v>1.0582338595477532</v>
      </c>
      <c r="AL150" s="339">
        <v>7.2727272727272521</v>
      </c>
      <c r="AM150" s="437">
        <v>7.1199245451753148</v>
      </c>
      <c r="AN150" s="437">
        <v>8.1157063982395297</v>
      </c>
      <c r="AO150" s="335">
        <v>7.6691048250032905</v>
      </c>
      <c r="AP150" s="375"/>
      <c r="AQ150" s="376">
        <v>0.59</v>
      </c>
      <c r="AR150" s="376">
        <v>0.55000000000000004</v>
      </c>
      <c r="AS150" s="378">
        <v>0.51</v>
      </c>
      <c r="AT150" s="378">
        <v>0.48</v>
      </c>
      <c r="AU150" s="378">
        <v>0.44379999999999997</v>
      </c>
      <c r="AV150" s="378">
        <v>0.39939999999999998</v>
      </c>
      <c r="AW150" s="378">
        <v>0.36749999999999999</v>
      </c>
      <c r="AX150" s="378">
        <v>0.34200000000000003</v>
      </c>
      <c r="AY150" s="378">
        <v>0.32250000000000001</v>
      </c>
      <c r="AZ150" s="378">
        <v>0.30270000000000002</v>
      </c>
      <c r="BA150" s="378">
        <v>0.28179999999999999</v>
      </c>
      <c r="BB150" s="398">
        <v>0.25540000000000002</v>
      </c>
      <c r="BC150" s="363">
        <v>7.2727272727272521</v>
      </c>
      <c r="BD150" s="364">
        <v>7.8431372549019764</v>
      </c>
      <c r="BE150" s="364">
        <v>6.25</v>
      </c>
      <c r="BF150" s="364">
        <v>8.1568273997296057</v>
      </c>
      <c r="BG150" s="364">
        <v>11.11667501251878</v>
      </c>
      <c r="BH150" s="364">
        <v>8.6802721088435213</v>
      </c>
      <c r="BI150" s="364">
        <v>7.4561403508771829</v>
      </c>
      <c r="BJ150" s="364">
        <v>6.0465116279069901</v>
      </c>
      <c r="BK150" s="364">
        <v>6.5411298315163569</v>
      </c>
      <c r="BL150" s="364">
        <v>7.41660752306601</v>
      </c>
      <c r="BM150" s="365">
        <v>10.33672670321064</v>
      </c>
      <c r="BN150" s="349">
        <v>7.9197050077543931</v>
      </c>
      <c r="BO150" s="349">
        <v>1.5311012162989008</v>
      </c>
    </row>
    <row r="151" spans="1:67">
      <c r="A151" s="20" t="s">
        <v>389</v>
      </c>
      <c r="B151" s="21" t="s">
        <v>390</v>
      </c>
      <c r="C151" s="11" t="s">
        <v>71</v>
      </c>
      <c r="D151" s="21" t="s">
        <v>612</v>
      </c>
      <c r="E151" s="101">
        <v>44</v>
      </c>
      <c r="F151" s="104">
        <v>25</v>
      </c>
      <c r="G151" s="39" t="s">
        <v>660</v>
      </c>
      <c r="H151" s="40" t="s">
        <v>660</v>
      </c>
      <c r="I151" s="132">
        <v>23.52</v>
      </c>
      <c r="J151" s="213">
        <f>(S151/I151)*100</f>
        <v>2.9336734693877551</v>
      </c>
      <c r="K151" s="402">
        <v>0.17</v>
      </c>
      <c r="L151" s="366">
        <v>0.17249999999999999</v>
      </c>
      <c r="M151" s="430">
        <f>((L151/K151)-1)*100</f>
        <v>1.4705882352941124</v>
      </c>
      <c r="N151" s="26">
        <v>40577</v>
      </c>
      <c r="O151" s="26">
        <v>40581</v>
      </c>
      <c r="P151" s="352">
        <v>40603</v>
      </c>
      <c r="Q151" s="26" t="s">
        <v>7</v>
      </c>
      <c r="R151" s="21"/>
      <c r="S151" s="211">
        <f>L151*4</f>
        <v>0.69</v>
      </c>
      <c r="T151" s="213">
        <f>S151/X151*100</f>
        <v>53.90625</v>
      </c>
      <c r="U151" s="380">
        <f>(I151/SQRT(22.5*X151*(I151/AA151))-1)*100</f>
        <v>18.173601112938908</v>
      </c>
      <c r="V151" s="22">
        <f>I151/X151</f>
        <v>18.375</v>
      </c>
      <c r="W151" s="333">
        <v>12</v>
      </c>
      <c r="X151" s="353">
        <v>1.28</v>
      </c>
      <c r="Y151" s="131">
        <v>1.69</v>
      </c>
      <c r="Z151" s="124">
        <v>1.97</v>
      </c>
      <c r="AA151" s="353">
        <v>1.71</v>
      </c>
      <c r="AB151" s="131">
        <v>0.99</v>
      </c>
      <c r="AC151" s="124">
        <v>1.1200000000000001</v>
      </c>
      <c r="AD151" s="335">
        <f>(AC151/AB151-1)*100</f>
        <v>13.131313131313149</v>
      </c>
      <c r="AE151" s="381">
        <f>(I151/AB151)/Y151</f>
        <v>14.057737134660211</v>
      </c>
      <c r="AF151" s="205">
        <v>437</v>
      </c>
      <c r="AG151" s="124">
        <v>21.88</v>
      </c>
      <c r="AH151" s="124">
        <v>28</v>
      </c>
      <c r="AI151" s="355">
        <f>((I151-AG151)/AG151)*100</f>
        <v>7.4954296160877538</v>
      </c>
      <c r="AJ151" s="356">
        <f>((I151-AH151)/AH151)*100</f>
        <v>-16</v>
      </c>
      <c r="AK151" s="338">
        <f>AN151/AO151</f>
        <v>0.93924528221535952</v>
      </c>
      <c r="AL151" s="382">
        <f>((AQ151/AR151)^(1/1)-1)*100</f>
        <v>3.0303030303030276</v>
      </c>
      <c r="AM151" s="383">
        <f>((AQ151/AT151)^(1/3)-1)*100</f>
        <v>4.0296948787652553</v>
      </c>
      <c r="AN151" s="383">
        <f>((AQ151/AV151)^(1/5)-1)*100</f>
        <v>4.8742395143417827</v>
      </c>
      <c r="AO151" s="334">
        <f>((AQ151/BA151)^(1/10)-1)*100</f>
        <v>5.1895278119950872</v>
      </c>
      <c r="AP151" s="358"/>
      <c r="AQ151" s="359">
        <v>0.68</v>
      </c>
      <c r="AR151" s="359">
        <v>0.66</v>
      </c>
      <c r="AS151" s="428">
        <v>0.64400000000000002</v>
      </c>
      <c r="AT151" s="428">
        <v>0.60399999999999998</v>
      </c>
      <c r="AU151" s="428">
        <v>0.56599999999999995</v>
      </c>
      <c r="AV151" s="428">
        <v>0.53600000000000003</v>
      </c>
      <c r="AW151" s="428">
        <v>0.51</v>
      </c>
      <c r="AX151" s="428">
        <v>0.48531999999999997</v>
      </c>
      <c r="AY151" s="428">
        <v>0.46</v>
      </c>
      <c r="AZ151" s="428">
        <v>0.42902000000000001</v>
      </c>
      <c r="BA151" s="428">
        <v>0.41</v>
      </c>
      <c r="BB151" s="366">
        <v>0.4</v>
      </c>
      <c r="BC151" s="346">
        <f t="shared" ref="BC151:BM151" si="45">((AQ151/AR151)-1)*100</f>
        <v>3.0303030303030276</v>
      </c>
      <c r="BD151" s="347">
        <f t="shared" si="45"/>
        <v>2.4844720496894457</v>
      </c>
      <c r="BE151" s="347">
        <f t="shared" si="45"/>
        <v>6.6225165562914023</v>
      </c>
      <c r="BF151" s="347">
        <f t="shared" si="45"/>
        <v>6.7137809187279185</v>
      </c>
      <c r="BG151" s="347">
        <f t="shared" si="45"/>
        <v>5.5970149253731227</v>
      </c>
      <c r="BH151" s="347">
        <f t="shared" si="45"/>
        <v>5.0980392156862786</v>
      </c>
      <c r="BI151" s="347">
        <f t="shared" si="45"/>
        <v>5.0853045413335574</v>
      </c>
      <c r="BJ151" s="347">
        <f t="shared" si="45"/>
        <v>5.5043478260869527</v>
      </c>
      <c r="BK151" s="347">
        <f t="shared" si="45"/>
        <v>7.2211085730268909</v>
      </c>
      <c r="BL151" s="347">
        <f t="shared" si="45"/>
        <v>4.6390243902439066</v>
      </c>
      <c r="BM151" s="348">
        <f t="shared" si="45"/>
        <v>2.4999999999999911</v>
      </c>
      <c r="BN151" s="350">
        <f>AVERAGE(BC151:BM151)</f>
        <v>4.9541738206147725</v>
      </c>
      <c r="BO151" s="350">
        <f>SQRT(AVERAGE((BC151-$BN151)^2,(BD151-$BN151)^2,(BE151-$BN151)^2,(BF151-$BN151)^2,(BG151-$BN151)^2,(BH151-$BN151)^2,(BI151-$BN151)^2,(BJ151-$BN151)^2,(BK151-$BN151)^2,(BL151-$BN151)^2,(BM151-$BN151)^2))</f>
        <v>1.5867462532882977</v>
      </c>
    </row>
    <row r="152" spans="1:67">
      <c r="A152" s="20" t="s">
        <v>423</v>
      </c>
      <c r="B152" s="21" t="s">
        <v>546</v>
      </c>
      <c r="C152" s="11" t="s">
        <v>71</v>
      </c>
      <c r="D152" s="21" t="s">
        <v>724</v>
      </c>
      <c r="E152" s="101">
        <v>20</v>
      </c>
      <c r="F152" s="104">
        <v>118</v>
      </c>
      <c r="G152" s="39" t="s">
        <v>660</v>
      </c>
      <c r="H152" s="40" t="s">
        <v>660</v>
      </c>
      <c r="I152" s="132">
        <v>21.56</v>
      </c>
      <c r="J152" s="214">
        <v>3.0148423005565865</v>
      </c>
      <c r="K152" s="351">
        <v>0.1575</v>
      </c>
      <c r="L152" s="351">
        <v>0.16250000000000001</v>
      </c>
      <c r="M152" s="22">
        <v>3.1746031746031855</v>
      </c>
      <c r="N152" s="26">
        <v>40519</v>
      </c>
      <c r="O152" s="26">
        <v>40521</v>
      </c>
      <c r="P152" s="352">
        <v>40544</v>
      </c>
      <c r="Q152" s="26" t="s">
        <v>245</v>
      </c>
      <c r="R152" s="21"/>
      <c r="S152" s="211">
        <v>0.65</v>
      </c>
      <c r="T152" s="214">
        <v>51.181102362204726</v>
      </c>
      <c r="U152" s="332">
        <v>7.4427150060627056</v>
      </c>
      <c r="V152" s="22">
        <v>16.9763779527559</v>
      </c>
      <c r="W152" s="333">
        <v>12</v>
      </c>
      <c r="X152" s="353">
        <v>1.27</v>
      </c>
      <c r="Y152" s="131">
        <v>2.69</v>
      </c>
      <c r="Z152" s="124">
        <v>1.03</v>
      </c>
      <c r="AA152" s="353">
        <v>1.53</v>
      </c>
      <c r="AB152" s="131">
        <v>1.29</v>
      </c>
      <c r="AC152" s="124">
        <v>1.48</v>
      </c>
      <c r="AD152" s="335">
        <v>14.728682170542641</v>
      </c>
      <c r="AE152" s="386">
        <v>6.2130774329270047</v>
      </c>
      <c r="AF152" s="354">
        <v>4070</v>
      </c>
      <c r="AG152" s="124">
        <v>18.100000000000001</v>
      </c>
      <c r="AH152" s="124">
        <v>24.05</v>
      </c>
      <c r="AI152" s="355">
        <v>19.116022099447498</v>
      </c>
      <c r="AJ152" s="356">
        <v>-10.353430353430364</v>
      </c>
      <c r="AK152" s="357">
        <v>1.009856416321133</v>
      </c>
      <c r="AL152" s="339">
        <v>1.61290322580645</v>
      </c>
      <c r="AM152" s="438">
        <v>4.6307375375326698</v>
      </c>
      <c r="AN152" s="438">
        <v>5.2982600013847803</v>
      </c>
      <c r="AO152" s="335">
        <v>5.2465478416091393</v>
      </c>
      <c r="AP152" s="358"/>
      <c r="AQ152" s="359">
        <v>0.63</v>
      </c>
      <c r="AR152" s="384">
        <v>0.62</v>
      </c>
      <c r="AS152" s="428">
        <v>0.59</v>
      </c>
      <c r="AT152" s="428">
        <v>0.55000000000000004</v>
      </c>
      <c r="AU152" s="428">
        <v>0.51500000000000001</v>
      </c>
      <c r="AV152" s="428">
        <v>0.48666999999999999</v>
      </c>
      <c r="AW152" s="428">
        <v>0.46</v>
      </c>
      <c r="AX152" s="428">
        <v>0.43332999999999999</v>
      </c>
      <c r="AY152" s="428">
        <v>0.41332999999999998</v>
      </c>
      <c r="AZ152" s="428">
        <v>0.39560000000000001</v>
      </c>
      <c r="BA152" s="428">
        <v>0.37780000000000002</v>
      </c>
      <c r="BB152" s="366">
        <v>0.36</v>
      </c>
      <c r="BC152" s="363">
        <v>1.61290322580645</v>
      </c>
      <c r="BD152" s="364">
        <v>5.0847457627118731</v>
      </c>
      <c r="BE152" s="364">
        <v>7.2727272727272521</v>
      </c>
      <c r="BF152" s="364">
        <v>6.7961165048543659</v>
      </c>
      <c r="BG152" s="364">
        <v>5.8211930055273697</v>
      </c>
      <c r="BH152" s="364">
        <v>5.7978260869565137</v>
      </c>
      <c r="BI152" s="364">
        <v>6.1546627281748423</v>
      </c>
      <c r="BJ152" s="364">
        <v>4.8387486995862927</v>
      </c>
      <c r="BK152" s="364">
        <v>4.48179979777552</v>
      </c>
      <c r="BL152" s="364">
        <v>4.7114875595553043</v>
      </c>
      <c r="BM152" s="365">
        <v>4.9444444444444624</v>
      </c>
      <c r="BN152" s="349">
        <v>5.2287868261927501</v>
      </c>
      <c r="BO152" s="349">
        <v>1.4244661628366491</v>
      </c>
    </row>
    <row r="153" spans="1:67">
      <c r="A153" s="20" t="s">
        <v>749</v>
      </c>
      <c r="B153" s="21" t="s">
        <v>750</v>
      </c>
      <c r="C153" s="11" t="s">
        <v>71</v>
      </c>
      <c r="D153" s="21" t="s">
        <v>612</v>
      </c>
      <c r="E153" s="101">
        <v>14</v>
      </c>
      <c r="F153" s="104">
        <v>181</v>
      </c>
      <c r="G153" s="39" t="s">
        <v>660</v>
      </c>
      <c r="H153" s="40" t="s">
        <v>660</v>
      </c>
      <c r="I153" s="156">
        <v>17.04</v>
      </c>
      <c r="J153" s="214">
        <v>3.0751173708920194</v>
      </c>
      <c r="K153" s="385">
        <v>0.128</v>
      </c>
      <c r="L153" s="351">
        <v>0.13100000000000001</v>
      </c>
      <c r="M153" s="22">
        <v>2.34375</v>
      </c>
      <c r="N153" s="26">
        <v>40541</v>
      </c>
      <c r="O153" s="26">
        <v>40543</v>
      </c>
      <c r="P153" s="352">
        <v>40557</v>
      </c>
      <c r="Q153" s="26" t="s">
        <v>13</v>
      </c>
      <c r="R153" s="21"/>
      <c r="S153" s="211">
        <v>0.52400000000000002</v>
      </c>
      <c r="T153" s="214">
        <v>71.780821917808225</v>
      </c>
      <c r="U153" s="332">
        <v>56.472531033522074</v>
      </c>
      <c r="V153" s="22">
        <v>23.342465753424662</v>
      </c>
      <c r="W153" s="333">
        <v>12</v>
      </c>
      <c r="X153" s="353">
        <v>0.73</v>
      </c>
      <c r="Y153" s="131">
        <v>3.83</v>
      </c>
      <c r="Z153" s="124">
        <v>5.49</v>
      </c>
      <c r="AA153" s="353">
        <v>2.36</v>
      </c>
      <c r="AB153" s="131">
        <v>0.76</v>
      </c>
      <c r="AC153" s="124">
        <v>0.8</v>
      </c>
      <c r="AD153" s="335">
        <v>5.2631578947368363</v>
      </c>
      <c r="AE153" s="386">
        <v>5.8540607393156501</v>
      </c>
      <c r="AF153" s="205">
        <v>217</v>
      </c>
      <c r="AG153" s="124">
        <v>13.5</v>
      </c>
      <c r="AH153" s="124">
        <v>18</v>
      </c>
      <c r="AI153" s="355">
        <v>26.222222222222204</v>
      </c>
      <c r="AJ153" s="356">
        <v>-5.3333333333333384</v>
      </c>
      <c r="AK153" s="357">
        <v>0.881132810428091</v>
      </c>
      <c r="AL153" s="339">
        <v>1.5873015873015819</v>
      </c>
      <c r="AM153" s="437">
        <v>2.7486175864545936</v>
      </c>
      <c r="AN153" s="437">
        <v>4.2402216277297899</v>
      </c>
      <c r="AO153" s="335">
        <v>4.812238946895774</v>
      </c>
      <c r="AP153" s="751"/>
      <c r="AQ153" s="359">
        <v>0.51200000000000001</v>
      </c>
      <c r="AR153" s="359">
        <v>0.504</v>
      </c>
      <c r="AS153" s="427">
        <v>0.48399999999999999</v>
      </c>
      <c r="AT153" s="427">
        <v>0.47199999999999998</v>
      </c>
      <c r="AU153" s="427">
        <v>0.44800000000000001</v>
      </c>
      <c r="AV153" s="427">
        <v>0.41599999999999998</v>
      </c>
      <c r="AW153" s="427">
        <v>0.38667000000000001</v>
      </c>
      <c r="AX153" s="427">
        <v>0.36</v>
      </c>
      <c r="AY153" s="427">
        <v>0.34666999999999998</v>
      </c>
      <c r="AZ153" s="427">
        <v>0.33333000000000002</v>
      </c>
      <c r="BA153" s="427">
        <v>0.32</v>
      </c>
      <c r="BB153" s="366">
        <v>0.30667</v>
      </c>
      <c r="BC153" s="363">
        <v>1.5873015873015819</v>
      </c>
      <c r="BD153" s="445">
        <v>4.132231404958687</v>
      </c>
      <c r="BE153" s="445">
        <v>2.542372881355925</v>
      </c>
      <c r="BF153" s="445">
        <v>5.3571428571428603</v>
      </c>
      <c r="BG153" s="445">
        <v>7.6923076923077085</v>
      </c>
      <c r="BH153" s="445">
        <v>7.5852794372462284</v>
      </c>
      <c r="BI153" s="445">
        <v>7.4083333333333501</v>
      </c>
      <c r="BJ153" s="445">
        <v>3.8451553350448582</v>
      </c>
      <c r="BK153" s="445">
        <v>4.0020400204001882</v>
      </c>
      <c r="BL153" s="445">
        <v>4.1656249999999941</v>
      </c>
      <c r="BM153" s="365">
        <v>4.3466918837838699</v>
      </c>
      <c r="BN153" s="349">
        <v>4.7876801302613865</v>
      </c>
      <c r="BO153" s="349">
        <v>1.936632063587858</v>
      </c>
    </row>
    <row r="154" spans="1:67">
      <c r="A154" s="20" t="s">
        <v>134</v>
      </c>
      <c r="B154" s="21" t="s">
        <v>135</v>
      </c>
      <c r="C154" s="11" t="s">
        <v>71</v>
      </c>
      <c r="D154" s="21" t="s">
        <v>216</v>
      </c>
      <c r="E154" s="101">
        <v>13</v>
      </c>
      <c r="F154" s="104">
        <v>196</v>
      </c>
      <c r="G154" s="39" t="s">
        <v>660</v>
      </c>
      <c r="H154" s="40" t="s">
        <v>796</v>
      </c>
      <c r="I154" s="156">
        <v>34</v>
      </c>
      <c r="J154" s="214">
        <v>3.2352941176470593</v>
      </c>
      <c r="K154" s="351">
        <v>0.25624999999999998</v>
      </c>
      <c r="L154" s="351">
        <v>0.27500000000000002</v>
      </c>
      <c r="M154" s="22">
        <v>7.317073170731736</v>
      </c>
      <c r="N154" s="26">
        <v>40599</v>
      </c>
      <c r="O154" s="26">
        <v>40603</v>
      </c>
      <c r="P154" s="352">
        <v>40633</v>
      </c>
      <c r="Q154" s="26" t="s">
        <v>10</v>
      </c>
      <c r="R154" s="21"/>
      <c r="S154" s="211">
        <v>1.1000000000000001</v>
      </c>
      <c r="T154" s="214">
        <v>47.008547008547005</v>
      </c>
      <c r="U154" s="332">
        <v>0.690870847285874</v>
      </c>
      <c r="V154" s="22">
        <v>14.52991452991453</v>
      </c>
      <c r="W154" s="333">
        <v>12</v>
      </c>
      <c r="X154" s="353">
        <v>2.34</v>
      </c>
      <c r="Y154" s="131">
        <v>1.91</v>
      </c>
      <c r="Z154" s="353">
        <v>1.27</v>
      </c>
      <c r="AA154" s="353">
        <v>1.57</v>
      </c>
      <c r="AB154" s="131">
        <v>2.3199999999999998</v>
      </c>
      <c r="AC154" s="353">
        <v>2.4300000000000002</v>
      </c>
      <c r="AD154" s="335">
        <v>4.7413793103448407</v>
      </c>
      <c r="AE154" s="386">
        <v>7.6728651381115727</v>
      </c>
      <c r="AF154" s="354">
        <v>6010</v>
      </c>
      <c r="AG154" s="353">
        <v>27.73</v>
      </c>
      <c r="AH154" s="353">
        <v>36.47</v>
      </c>
      <c r="AI154" s="355">
        <v>22.610890732059143</v>
      </c>
      <c r="AJ154" s="356">
        <v>-6.7726898820948698</v>
      </c>
      <c r="AK154" s="357">
        <v>0.88312877162298897</v>
      </c>
      <c r="AL154" s="339">
        <v>7.8947368421052637</v>
      </c>
      <c r="AM154" s="437">
        <v>9.76757107604125</v>
      </c>
      <c r="AN154" s="437">
        <v>8.7136353136348266</v>
      </c>
      <c r="AO154" s="335">
        <v>9.8667777493209208</v>
      </c>
      <c r="AP154" s="358"/>
      <c r="AQ154" s="411">
        <v>1.0249999999999999</v>
      </c>
      <c r="AR154" s="359">
        <v>0.95</v>
      </c>
      <c r="AS154" s="428">
        <v>0.82499999999999996</v>
      </c>
      <c r="AT154" s="428">
        <v>0.77500000000000002</v>
      </c>
      <c r="AU154" s="428">
        <v>0.72499999999999998</v>
      </c>
      <c r="AV154" s="428">
        <v>0.67500000000000004</v>
      </c>
      <c r="AW154" s="428">
        <v>0.625</v>
      </c>
      <c r="AX154" s="428">
        <v>0.57499999999999996</v>
      </c>
      <c r="AY154" s="428">
        <v>0.52500000000000002</v>
      </c>
      <c r="AZ154" s="428">
        <v>0.45</v>
      </c>
      <c r="BA154" s="444">
        <v>0.4</v>
      </c>
      <c r="BB154" s="366">
        <v>0.1</v>
      </c>
      <c r="BC154" s="363">
        <v>7.8947368421052637</v>
      </c>
      <c r="BD154" s="445">
        <v>15.151515151515159</v>
      </c>
      <c r="BE154" s="445">
        <v>6.4516129032257998</v>
      </c>
      <c r="BF154" s="445">
        <v>6.8965517241379448</v>
      </c>
      <c r="BG154" s="445">
        <v>7.4074074074073959</v>
      </c>
      <c r="BH154" s="445">
        <v>8.0000000000000071</v>
      </c>
      <c r="BI154" s="445">
        <v>8.6956521739130608</v>
      </c>
      <c r="BJ154" s="445">
        <v>9.5238095238095095</v>
      </c>
      <c r="BK154" s="445">
        <v>16.666666666666671</v>
      </c>
      <c r="BL154" s="445">
        <v>12.5</v>
      </c>
      <c r="BM154" s="365">
        <v>300</v>
      </c>
      <c r="BN154" s="349">
        <v>36.289813853889157</v>
      </c>
      <c r="BO154" s="349">
        <v>83.45594336247818</v>
      </c>
    </row>
    <row r="155" spans="1:67">
      <c r="A155" s="20" t="s">
        <v>319</v>
      </c>
      <c r="B155" s="21" t="s">
        <v>539</v>
      </c>
      <c r="C155" s="11" t="s">
        <v>71</v>
      </c>
      <c r="D155" s="21" t="s">
        <v>612</v>
      </c>
      <c r="E155" s="101">
        <v>57</v>
      </c>
      <c r="F155" s="104">
        <v>2</v>
      </c>
      <c r="G155" s="39" t="s">
        <v>660</v>
      </c>
      <c r="H155" s="40" t="s">
        <v>660</v>
      </c>
      <c r="I155" s="132">
        <v>34.19</v>
      </c>
      <c r="J155" s="215">
        <f>(S155/I155)*100</f>
        <v>3.2758116408306526</v>
      </c>
      <c r="K155" s="366">
        <v>0.26</v>
      </c>
      <c r="L155" s="366">
        <v>0.28000000000000003</v>
      </c>
      <c r="M155" s="169">
        <f>((L155/K155)-1)*100</f>
        <v>7.6923076923077094</v>
      </c>
      <c r="N155" s="26">
        <v>40673</v>
      </c>
      <c r="O155" s="26">
        <v>40675</v>
      </c>
      <c r="P155" s="352">
        <v>40695</v>
      </c>
      <c r="Q155" s="26" t="s">
        <v>7</v>
      </c>
      <c r="R155" s="21"/>
      <c r="S155" s="171">
        <f>L155*4</f>
        <v>1.1200000000000001</v>
      </c>
      <c r="T155" s="215">
        <f>S155/X155*100</f>
        <v>65.116279069767444</v>
      </c>
      <c r="U155" s="388">
        <f>(I155/SQRT(22.5*X155*(I155/AA155))-1)*100</f>
        <v>21.101106667840597</v>
      </c>
      <c r="V155" s="22">
        <f>I155/X155</f>
        <v>19.877906976744185</v>
      </c>
      <c r="W155" s="369">
        <v>12</v>
      </c>
      <c r="X155" s="353">
        <v>1.72</v>
      </c>
      <c r="Y155" s="131">
        <v>3.08</v>
      </c>
      <c r="Z155" s="353">
        <v>1.56</v>
      </c>
      <c r="AA155" s="353">
        <v>1.66</v>
      </c>
      <c r="AB155" s="131">
        <v>2.0299999999999998</v>
      </c>
      <c r="AC155" s="353">
        <v>2.15</v>
      </c>
      <c r="AD155" s="335">
        <f>(AC155/AB155-1)*100</f>
        <v>5.9113300492610987</v>
      </c>
      <c r="AE155" s="389">
        <f>(I155/AB155)/Y155</f>
        <v>5.4683001727336702</v>
      </c>
      <c r="AF155" s="205">
        <v>638</v>
      </c>
      <c r="AG155" s="353">
        <v>31.24</v>
      </c>
      <c r="AH155" s="353">
        <v>38.590000000000003</v>
      </c>
      <c r="AI155" s="355">
        <f>((I155-AG155)/AG155)*100</f>
        <v>9.4430217669654279</v>
      </c>
      <c r="AJ155" s="356">
        <f>((I155-AH155)/AH155)*100</f>
        <v>-11.401917595231939</v>
      </c>
      <c r="AK155" s="374">
        <f>AN155/AO155</f>
        <v>1.4981735839114323</v>
      </c>
      <c r="AL155" s="390">
        <f>((AQ155/AR155)^(1/1)-1)*100</f>
        <v>2.9702970297029729</v>
      </c>
      <c r="AM155" s="391">
        <f>((AQ155/AT155)^(1/3)-1)*100</f>
        <v>2.8829296577718155</v>
      </c>
      <c r="AN155" s="391">
        <f>((AQ155/AV155)^(1/5)-1)*100</f>
        <v>2.9338379413359039</v>
      </c>
      <c r="AO155" s="370">
        <f>((AQ155/BA155)^(1/10)-1)*100</f>
        <v>1.9582763792138413</v>
      </c>
      <c r="AP155" s="358"/>
      <c r="AQ155" s="359">
        <v>1.04</v>
      </c>
      <c r="AR155" s="359">
        <v>1.01</v>
      </c>
      <c r="AS155" s="442">
        <v>1</v>
      </c>
      <c r="AT155" s="427">
        <v>0.95499999999999996</v>
      </c>
      <c r="AU155" s="427">
        <v>0.93</v>
      </c>
      <c r="AV155" s="442">
        <v>0.9</v>
      </c>
      <c r="AW155" s="427">
        <v>0.88500000000000001</v>
      </c>
      <c r="AX155" s="427">
        <v>0.88</v>
      </c>
      <c r="AY155" s="427">
        <v>0.87134</v>
      </c>
      <c r="AZ155" s="442">
        <v>0.86668000000000001</v>
      </c>
      <c r="BA155" s="427">
        <v>0.85665999999999998</v>
      </c>
      <c r="BB155" s="366">
        <v>0.85331999999999997</v>
      </c>
      <c r="BC155" s="392">
        <f t="shared" ref="BC155:BM155" si="46">((AQ155/AR155)-1)*100</f>
        <v>2.9702970297029729</v>
      </c>
      <c r="BD155" s="393">
        <f t="shared" si="46"/>
        <v>1.0000000000000009</v>
      </c>
      <c r="BE155" s="393">
        <f t="shared" si="46"/>
        <v>4.7120418848167533</v>
      </c>
      <c r="BF155" s="393">
        <f t="shared" si="46"/>
        <v>2.6881720430107503</v>
      </c>
      <c r="BG155" s="393">
        <f t="shared" si="46"/>
        <v>3.3333333333333437</v>
      </c>
      <c r="BH155" s="393">
        <f t="shared" si="46"/>
        <v>1.6949152542372836</v>
      </c>
      <c r="BI155" s="393">
        <f t="shared" si="46"/>
        <v>0.56818181818181213</v>
      </c>
      <c r="BJ155" s="393">
        <f t="shared" si="46"/>
        <v>0.9938715082516536</v>
      </c>
      <c r="BK155" s="393">
        <f t="shared" si="46"/>
        <v>0.53768403563021483</v>
      </c>
      <c r="BL155" s="393">
        <f t="shared" si="46"/>
        <v>1.1696589078514341</v>
      </c>
      <c r="BM155" s="394">
        <f t="shared" si="46"/>
        <v>0.39141236581821115</v>
      </c>
      <c r="BN155" s="395">
        <f>AVERAGE(BC155:BM155)</f>
        <v>1.8235971073485848</v>
      </c>
      <c r="BO155" s="395">
        <f>SQRT(AVERAGE((BC155-$BN155)^2,(BD155-$BN155)^2,(BE155-$BN155)^2,(BF155-$BN155)^2,(BG155-$BN155)^2,(BH155-$BN155)^2,(BI155-$BN155)^2,(BJ155-$BN155)^2,(BK155-$BN155)^2,(BL155-$BN155)^2,(BM155-$BN155)^2))</f>
        <v>1.3408467914347797</v>
      </c>
    </row>
    <row r="156" spans="1:67">
      <c r="A156" s="10" t="s">
        <v>334</v>
      </c>
      <c r="B156" s="11" t="s">
        <v>335</v>
      </c>
      <c r="C156" s="11" t="s">
        <v>71</v>
      </c>
      <c r="D156" s="11" t="s">
        <v>724</v>
      </c>
      <c r="E156" s="100">
        <v>16</v>
      </c>
      <c r="F156" s="104">
        <v>163</v>
      </c>
      <c r="G156" s="37" t="s">
        <v>660</v>
      </c>
      <c r="H156" s="38" t="s">
        <v>660</v>
      </c>
      <c r="I156" s="148">
        <v>43.61</v>
      </c>
      <c r="J156" s="214">
        <v>3.301994955285485</v>
      </c>
      <c r="K156" s="331">
        <v>0.34</v>
      </c>
      <c r="L156" s="331">
        <v>0.36</v>
      </c>
      <c r="M156" s="13">
        <v>5.8823529411764497</v>
      </c>
      <c r="N156" s="17">
        <v>40525</v>
      </c>
      <c r="O156" s="17">
        <v>40527</v>
      </c>
      <c r="P156" s="16">
        <v>40546</v>
      </c>
      <c r="Q156" s="17" t="s">
        <v>11</v>
      </c>
      <c r="R156" s="11"/>
      <c r="S156" s="211">
        <v>1.44</v>
      </c>
      <c r="T156" s="214">
        <v>75</v>
      </c>
      <c r="U156" s="332">
        <v>52.706372202050282</v>
      </c>
      <c r="V156" s="13">
        <v>22.713541666666671</v>
      </c>
      <c r="W156" s="333">
        <v>9</v>
      </c>
      <c r="X156" s="147">
        <v>1.92</v>
      </c>
      <c r="Y156" s="146">
        <v>6</v>
      </c>
      <c r="Z156" s="147">
        <v>0.65</v>
      </c>
      <c r="AA156" s="147">
        <v>2.31</v>
      </c>
      <c r="AB156" s="146">
        <v>2.59</v>
      </c>
      <c r="AC156" s="147">
        <v>2.81</v>
      </c>
      <c r="AD156" s="334">
        <v>8.4942084942085003</v>
      </c>
      <c r="AE156" s="335">
        <v>2.8063063063063063</v>
      </c>
      <c r="AF156" s="396">
        <v>1800</v>
      </c>
      <c r="AG156" s="147">
        <v>36.090000000000003</v>
      </c>
      <c r="AH156" s="147">
        <v>46.6</v>
      </c>
      <c r="AI156" s="336">
        <v>20.836796896647257</v>
      </c>
      <c r="AJ156" s="337">
        <v>-6.4163090128755398</v>
      </c>
      <c r="AK156" s="357">
        <v>1.4244344857234108</v>
      </c>
      <c r="AL156" s="339">
        <v>9.6774193548387224</v>
      </c>
      <c r="AM156" s="438">
        <v>10.305204137906793</v>
      </c>
      <c r="AN156" s="438">
        <v>8.4470973793743465</v>
      </c>
      <c r="AO156" s="335">
        <v>5.9301410237090799</v>
      </c>
      <c r="AP156" s="341"/>
      <c r="AQ156" s="342">
        <v>1.36</v>
      </c>
      <c r="AR156" s="342">
        <v>1.24</v>
      </c>
      <c r="AS156" s="343">
        <v>1.0933299999999999</v>
      </c>
      <c r="AT156" s="343">
        <v>1.0133300000000001</v>
      </c>
      <c r="AU156" s="343">
        <v>0.96</v>
      </c>
      <c r="AV156" s="343">
        <v>0.90666999999999998</v>
      </c>
      <c r="AW156" s="343">
        <v>0.86667000000000005</v>
      </c>
      <c r="AX156" s="343">
        <v>0.82667000000000002</v>
      </c>
      <c r="AY156" s="343">
        <v>0.8</v>
      </c>
      <c r="AZ156" s="343">
        <v>0.78220000000000001</v>
      </c>
      <c r="BA156" s="343">
        <v>0.76444000000000001</v>
      </c>
      <c r="BB156" s="397">
        <v>0.74666999999999994</v>
      </c>
      <c r="BC156" s="363">
        <v>9.6774193548387224</v>
      </c>
      <c r="BD156" s="445">
        <v>13.41497992371929</v>
      </c>
      <c r="BE156" s="445">
        <v>7.8947628117197688</v>
      </c>
      <c r="BF156" s="445">
        <v>5.55520833333334</v>
      </c>
      <c r="BG156" s="445">
        <v>5.8819636692512223</v>
      </c>
      <c r="BH156" s="445">
        <v>4.6153668639735903</v>
      </c>
      <c r="BI156" s="445">
        <v>4.8386901665719249</v>
      </c>
      <c r="BJ156" s="445">
        <v>3.333750000000002</v>
      </c>
      <c r="BK156" s="445">
        <v>2.2756328304781359</v>
      </c>
      <c r="BL156" s="445">
        <v>2.3232693213332656</v>
      </c>
      <c r="BM156" s="365">
        <v>2.3799000897317457</v>
      </c>
      <c r="BN156" s="349">
        <v>5.6537221240864559</v>
      </c>
      <c r="BO156" s="349">
        <v>3.3283543275203402</v>
      </c>
    </row>
    <row r="157" spans="1:67">
      <c r="A157" s="77" t="s">
        <v>508</v>
      </c>
      <c r="B157" s="21" t="s">
        <v>509</v>
      </c>
      <c r="C157" s="21" t="s">
        <v>71</v>
      </c>
      <c r="D157" s="80" t="s">
        <v>724</v>
      </c>
      <c r="E157" s="101">
        <v>32</v>
      </c>
      <c r="F157" s="104">
        <v>77</v>
      </c>
      <c r="G157" s="39" t="s">
        <v>660</v>
      </c>
      <c r="H157" s="40" t="s">
        <v>660</v>
      </c>
      <c r="I157" s="132">
        <v>18.43</v>
      </c>
      <c r="J157" s="214">
        <f>(S157/I157)*100</f>
        <v>3.3098209441128597</v>
      </c>
      <c r="K157" s="402">
        <v>0.14000000000000001</v>
      </c>
      <c r="L157" s="366">
        <v>0.1525</v>
      </c>
      <c r="M157" s="202">
        <f>((L157/K157)-1)*100</f>
        <v>8.9285714285714199</v>
      </c>
      <c r="N157" s="26">
        <v>40604</v>
      </c>
      <c r="O157" s="26">
        <v>40606</v>
      </c>
      <c r="P157" s="352">
        <v>40623</v>
      </c>
      <c r="Q157" s="81" t="s">
        <v>440</v>
      </c>
      <c r="R157" s="303"/>
      <c r="S157" s="211">
        <f>L157*4</f>
        <v>0.61</v>
      </c>
      <c r="T157" s="214">
        <f>S157/X157*100</f>
        <v>42.068965517241381</v>
      </c>
      <c r="U157" s="332">
        <f>(I157/SQRT(22.5*X157*(I157/AA157))-1)*100</f>
        <v>30.397917384586883</v>
      </c>
      <c r="V157" s="22">
        <f>I157/X157</f>
        <v>12.710344827586207</v>
      </c>
      <c r="W157" s="333">
        <v>12</v>
      </c>
      <c r="X157" s="353">
        <v>1.45</v>
      </c>
      <c r="Y157" s="131">
        <v>3.07</v>
      </c>
      <c r="Z157" s="124">
        <v>2.78</v>
      </c>
      <c r="AA157" s="353">
        <v>3.01</v>
      </c>
      <c r="AB157" s="131">
        <v>1.1000000000000001</v>
      </c>
      <c r="AC157" s="124">
        <v>1.18</v>
      </c>
      <c r="AD157" s="335">
        <f>(AC157/AB157-1)*100</f>
        <v>7.2727272727272529</v>
      </c>
      <c r="AE157" s="335">
        <f>(I157/AB157)/Y157</f>
        <v>5.457506662718389</v>
      </c>
      <c r="AF157" s="354">
        <v>3270</v>
      </c>
      <c r="AG157" s="124">
        <v>16.03</v>
      </c>
      <c r="AH157" s="124">
        <v>18.670000000000002</v>
      </c>
      <c r="AI157" s="355">
        <f>((I157-AG157)/AG157)*100</f>
        <v>14.971927635683086</v>
      </c>
      <c r="AJ157" s="356">
        <f>((I157-AH157)/AH157)*100</f>
        <v>-1.2854847348687839</v>
      </c>
      <c r="AK157" s="357">
        <f>AN157/AO157</f>
        <v>0.8470527936101705</v>
      </c>
      <c r="AL157" s="339">
        <f>((AQ157/AR157)^(1/1)-1)*100</f>
        <v>6.9306930693069368</v>
      </c>
      <c r="AM157" s="437">
        <f>((AQ157/AT157)^(1/3)-1)*100</f>
        <v>3.5744168651286268</v>
      </c>
      <c r="AN157" s="437">
        <f>((AQ157/AV157)^(1/5)-1)*100</f>
        <v>3.9457530185000644</v>
      </c>
      <c r="AO157" s="335">
        <f>((AQ157/BA157)^(1/10)-1)*100</f>
        <v>4.6582138070557777</v>
      </c>
      <c r="AP157" s="358"/>
      <c r="AQ157" s="359">
        <v>0.54</v>
      </c>
      <c r="AR157" s="359">
        <v>0.505</v>
      </c>
      <c r="AS157" s="427">
        <v>0.49399999999999999</v>
      </c>
      <c r="AT157" s="427">
        <v>0.48599999999999999</v>
      </c>
      <c r="AU157" s="427">
        <v>0.46500000000000002</v>
      </c>
      <c r="AV157" s="427">
        <v>0.44500000000000001</v>
      </c>
      <c r="AW157" s="427">
        <v>0.41499999999999998</v>
      </c>
      <c r="AX157" s="427">
        <v>0.39</v>
      </c>
      <c r="AY157" s="427">
        <v>0.36249999999999999</v>
      </c>
      <c r="AZ157" s="427">
        <v>0.35249999999999998</v>
      </c>
      <c r="BA157" s="427">
        <v>0.34250000000000003</v>
      </c>
      <c r="BB157" s="366">
        <v>0.33500000000000002</v>
      </c>
      <c r="BC157" s="363">
        <f t="shared" ref="BC157:BM157" si="47">((AQ157/AR157)-1)*100</f>
        <v>6.9306930693069368</v>
      </c>
      <c r="BD157" s="445">
        <f t="shared" si="47"/>
        <v>2.2267206477732726</v>
      </c>
      <c r="BE157" s="445">
        <f t="shared" si="47"/>
        <v>1.6460905349794164</v>
      </c>
      <c r="BF157" s="445">
        <f t="shared" si="47"/>
        <v>4.5161290322580649</v>
      </c>
      <c r="BG157" s="445">
        <f t="shared" si="47"/>
        <v>4.4943820224719211</v>
      </c>
      <c r="BH157" s="445">
        <f t="shared" si="47"/>
        <v>7.2289156626506035</v>
      </c>
      <c r="BI157" s="445">
        <f t="shared" si="47"/>
        <v>6.4102564102564097</v>
      </c>
      <c r="BJ157" s="445">
        <f t="shared" si="47"/>
        <v>7.5862068965517393</v>
      </c>
      <c r="BK157" s="445">
        <f t="shared" si="47"/>
        <v>2.8368794326241176</v>
      </c>
      <c r="BL157" s="445">
        <f t="shared" si="47"/>
        <v>2.9197080291970767</v>
      </c>
      <c r="BM157" s="365">
        <f t="shared" si="47"/>
        <v>2.2388059701492491</v>
      </c>
      <c r="BN157" s="349">
        <f>AVERAGE(BC157:BM157)</f>
        <v>4.4577079734744371</v>
      </c>
      <c r="BO157" s="349">
        <f>SQRT(AVERAGE((BC157-$BN157)^2,(BD157-$BN157)^2,(BE157-$BN157)^2,(BF157-$BN157)^2,(BG157-$BN157)^2,(BH157-$BN157)^2,(BI157-$BN157)^2,(BJ157-$BN157)^2,(BK157-$BN157)^2,(BL157-$BN157)^2,(BM157-$BN157)^2))</f>
        <v>2.1362351847902636</v>
      </c>
    </row>
    <row r="158" spans="1:67">
      <c r="A158" s="20" t="s">
        <v>75</v>
      </c>
      <c r="B158" s="21" t="s">
        <v>76</v>
      </c>
      <c r="C158" s="21" t="s">
        <v>71</v>
      </c>
      <c r="D158" s="21" t="s">
        <v>612</v>
      </c>
      <c r="E158" s="101">
        <v>13</v>
      </c>
      <c r="F158" s="104">
        <v>187</v>
      </c>
      <c r="G158" s="39" t="s">
        <v>796</v>
      </c>
      <c r="H158" s="40" t="s">
        <v>796</v>
      </c>
      <c r="I158" s="156">
        <v>9.0200000000000014</v>
      </c>
      <c r="J158" s="214">
        <v>3.325942350332594</v>
      </c>
      <c r="K158" s="366">
        <v>6.5000000000000002E-2</v>
      </c>
      <c r="L158" s="351">
        <v>7.4999999999999997E-2</v>
      </c>
      <c r="M158" s="22">
        <v>15.384615384615369</v>
      </c>
      <c r="N158" s="63">
        <v>40085</v>
      </c>
      <c r="O158" s="63">
        <v>40087</v>
      </c>
      <c r="P158" s="407">
        <v>40117</v>
      </c>
      <c r="Q158" s="26" t="s">
        <v>448</v>
      </c>
      <c r="R158" s="21"/>
      <c r="S158" s="211">
        <v>0.3</v>
      </c>
      <c r="T158" s="214">
        <v>83.333333333333329</v>
      </c>
      <c r="U158" s="332">
        <v>2.8543258481577465</v>
      </c>
      <c r="V158" s="22">
        <v>25.05555555555555</v>
      </c>
      <c r="W158" s="333">
        <v>12</v>
      </c>
      <c r="X158" s="353">
        <v>0.36</v>
      </c>
      <c r="Y158" s="131">
        <v>0.89</v>
      </c>
      <c r="Z158" s="353">
        <v>2.4300000000000002</v>
      </c>
      <c r="AA158" s="353">
        <v>0.95</v>
      </c>
      <c r="AB158" s="131">
        <v>0.47</v>
      </c>
      <c r="AC158" s="353">
        <v>0.57999999999999996</v>
      </c>
      <c r="AD158" s="335">
        <v>23.404255319148941</v>
      </c>
      <c r="AE158" s="335">
        <v>21.563471192923735</v>
      </c>
      <c r="AF158" s="205">
        <v>131</v>
      </c>
      <c r="AG158" s="353">
        <v>8.0900000000000016</v>
      </c>
      <c r="AH158" s="353">
        <v>12.43</v>
      </c>
      <c r="AI158" s="355">
        <v>11.495673671199011</v>
      </c>
      <c r="AJ158" s="356">
        <v>-27.43362831858407</v>
      </c>
      <c r="AK158" s="357">
        <v>0.35420106183704198</v>
      </c>
      <c r="AL158" s="339">
        <v>11.111111111111088</v>
      </c>
      <c r="AM158" s="437">
        <v>5.566719197800075</v>
      </c>
      <c r="AN158" s="437">
        <v>5.0051690601925491</v>
      </c>
      <c r="AO158" s="335">
        <v>14.1308697219414</v>
      </c>
      <c r="AP158" s="358"/>
      <c r="AQ158" s="359">
        <v>0.3</v>
      </c>
      <c r="AR158" s="359">
        <v>0.27</v>
      </c>
      <c r="AS158" s="444">
        <v>0.26</v>
      </c>
      <c r="AT158" s="428">
        <v>0.255</v>
      </c>
      <c r="AU158" s="444">
        <v>0.24</v>
      </c>
      <c r="AV158" s="428">
        <v>0.23499999999999999</v>
      </c>
      <c r="AW158" s="428">
        <v>0.22500000000000001</v>
      </c>
      <c r="AX158" s="444">
        <v>0.21</v>
      </c>
      <c r="AY158" s="428">
        <v>0.20749999999999999</v>
      </c>
      <c r="AZ158" s="428">
        <v>0.2</v>
      </c>
      <c r="BA158" s="428">
        <v>0.08</v>
      </c>
      <c r="BB158" s="366">
        <v>0.04</v>
      </c>
      <c r="BC158" s="363">
        <v>11.111111111111088</v>
      </c>
      <c r="BD158" s="445">
        <v>3.8461538461538547</v>
      </c>
      <c r="BE158" s="445">
        <v>1.9607843137254828</v>
      </c>
      <c r="BF158" s="445">
        <v>6.25</v>
      </c>
      <c r="BG158" s="445">
        <v>2.1276595744680771</v>
      </c>
      <c r="BH158" s="445">
        <v>4.4444444444444287</v>
      </c>
      <c r="BI158" s="445">
        <v>7.1428571428571397</v>
      </c>
      <c r="BJ158" s="445">
        <v>1.2048192771084256</v>
      </c>
      <c r="BK158" s="445">
        <v>3.7499999999999871</v>
      </c>
      <c r="BL158" s="445">
        <v>150</v>
      </c>
      <c r="BM158" s="365">
        <v>100</v>
      </c>
      <c r="BN158" s="349">
        <v>26.53071179180623</v>
      </c>
      <c r="BO158" s="349">
        <v>47.701063485396659</v>
      </c>
    </row>
    <row r="159" spans="1:67">
      <c r="A159" s="20" t="s">
        <v>302</v>
      </c>
      <c r="B159" s="21" t="s">
        <v>303</v>
      </c>
      <c r="C159" s="21" t="s">
        <v>71</v>
      </c>
      <c r="D159" s="21" t="s">
        <v>612</v>
      </c>
      <c r="E159" s="101">
        <v>44</v>
      </c>
      <c r="F159" s="104">
        <v>24</v>
      </c>
      <c r="G159" s="39" t="s">
        <v>660</v>
      </c>
      <c r="H159" s="40" t="s">
        <v>660</v>
      </c>
      <c r="I159" s="132">
        <v>18.309999999999999</v>
      </c>
      <c r="J159" s="214">
        <f>(S159/I159)*100</f>
        <v>3.3588203167667947</v>
      </c>
      <c r="K159" s="366">
        <v>0.14874999999999999</v>
      </c>
      <c r="L159" s="366">
        <v>0.15375</v>
      </c>
      <c r="M159" s="202">
        <f>((L159/K159)-1)*100</f>
        <v>3.3613445378151363</v>
      </c>
      <c r="N159" s="26">
        <v>40577</v>
      </c>
      <c r="O159" s="26">
        <v>40581</v>
      </c>
      <c r="P159" s="352">
        <v>40592</v>
      </c>
      <c r="Q159" s="81" t="s">
        <v>358</v>
      </c>
      <c r="R159" s="178"/>
      <c r="S159" s="211">
        <f>L159*4</f>
        <v>0.61499999999999999</v>
      </c>
      <c r="T159" s="214">
        <f>S159/X159*100</f>
        <v>66.847826086956516</v>
      </c>
      <c r="U159" s="332">
        <f>(I159/SQRT(22.5*X159*(I159/AA159))-1)*100</f>
        <v>25.478408173973889</v>
      </c>
      <c r="V159" s="22">
        <f>I159/X159</f>
        <v>19.902173913043477</v>
      </c>
      <c r="W159" s="333">
        <v>12</v>
      </c>
      <c r="X159" s="353">
        <v>0.92</v>
      </c>
      <c r="Y159" s="131">
        <v>1.93</v>
      </c>
      <c r="Z159" s="353">
        <v>1.64</v>
      </c>
      <c r="AA159" s="353">
        <v>1.78</v>
      </c>
      <c r="AB159" s="131">
        <v>1.06</v>
      </c>
      <c r="AC159" s="353">
        <v>1.1299999999999999</v>
      </c>
      <c r="AD159" s="335">
        <f>(AC159/AB159-1)*100</f>
        <v>6.6037735849056478</v>
      </c>
      <c r="AE159" s="335">
        <f>(I159/AB159)/Y159</f>
        <v>8.9500439925701425</v>
      </c>
      <c r="AF159" s="205">
        <v>764</v>
      </c>
      <c r="AG159" s="353">
        <v>16.93</v>
      </c>
      <c r="AH159" s="353">
        <v>19.37</v>
      </c>
      <c r="AI159" s="355">
        <f>((I159-AG159)/AG159)*100</f>
        <v>8.1512108682811508</v>
      </c>
      <c r="AJ159" s="356">
        <f>((I159-AH159)/AH159)*100</f>
        <v>-5.4723799690242751</v>
      </c>
      <c r="AK159" s="357">
        <f>AN159/AO159</f>
        <v>1.0920353281310224</v>
      </c>
      <c r="AL159" s="339">
        <f>((AQ159/AR159)^(1/1)-1)*100</f>
        <v>0.84745762711864181</v>
      </c>
      <c r="AM159" s="438">
        <f>((AQ159/AT159)^(1/3)-1)*100</f>
        <v>0.85474230603979073</v>
      </c>
      <c r="AN159" s="438">
        <f>((AQ159/AV159)^(1/5)-1)*100</f>
        <v>0.8621965815340138</v>
      </c>
      <c r="AO159" s="335">
        <f>((AQ159/BA159)^(1/10)-1)*100</f>
        <v>0.7895317663482837</v>
      </c>
      <c r="AP159" s="358"/>
      <c r="AQ159" s="359">
        <v>0.59499999999999997</v>
      </c>
      <c r="AR159" s="359">
        <v>0.59</v>
      </c>
      <c r="AS159" s="427">
        <v>0.58499999999999996</v>
      </c>
      <c r="AT159" s="427">
        <v>0.57999999999999996</v>
      </c>
      <c r="AU159" s="427">
        <v>0.57499999999999996</v>
      </c>
      <c r="AV159" s="427">
        <v>0.56999999999999995</v>
      </c>
      <c r="AW159" s="427">
        <v>0.56499999999999995</v>
      </c>
      <c r="AX159" s="427">
        <v>0.5625</v>
      </c>
      <c r="AY159" s="427">
        <v>0.56000000000000005</v>
      </c>
      <c r="AZ159" s="427">
        <v>0.5575</v>
      </c>
      <c r="BA159" s="427">
        <v>0.55000000000000004</v>
      </c>
      <c r="BB159" s="366">
        <v>0.54249999999999998</v>
      </c>
      <c r="BC159" s="363">
        <f t="shared" ref="BC159:BM159" si="48">((AQ159/AR159)-1)*100</f>
        <v>0.84745762711864181</v>
      </c>
      <c r="BD159" s="445">
        <f t="shared" si="48"/>
        <v>0.85470085470085166</v>
      </c>
      <c r="BE159" s="445">
        <f t="shared" si="48"/>
        <v>0.86206896551723755</v>
      </c>
      <c r="BF159" s="445">
        <f t="shared" si="48"/>
        <v>0.86956521739129933</v>
      </c>
      <c r="BG159" s="445">
        <f t="shared" si="48"/>
        <v>0.87719298245614308</v>
      </c>
      <c r="BH159" s="445">
        <f t="shared" si="48"/>
        <v>0.88495575221239076</v>
      </c>
      <c r="BI159" s="445">
        <f t="shared" si="48"/>
        <v>0.4444444444444251</v>
      </c>
      <c r="BJ159" s="445">
        <f t="shared" si="48"/>
        <v>0.44642857142855874</v>
      </c>
      <c r="BK159" s="445">
        <f t="shared" si="48"/>
        <v>0.4484304932735439</v>
      </c>
      <c r="BL159" s="445">
        <f t="shared" si="48"/>
        <v>1.3636363636363447</v>
      </c>
      <c r="BM159" s="365">
        <f t="shared" si="48"/>
        <v>1.3824884792626779</v>
      </c>
      <c r="BN159" s="349">
        <f>AVERAGE(BC159:BM159)</f>
        <v>0.84376088649473757</v>
      </c>
      <c r="BO159" s="349">
        <f>SQRT(AVERAGE((BC159-$BN159)^2,(BD159-$BN159)^2,(BE159-$BN159)^2,(BF159-$BN159)^2,(BG159-$BN159)^2,(BH159-$BN159)^2,(BI159-$BN159)^2,(BJ159-$BN159)^2,(BK159-$BN159)^2,(BL159-$BN159)^2,(BM159-$BN159)^2))</f>
        <v>0.30719549006554581</v>
      </c>
    </row>
    <row r="160" spans="1:67">
      <c r="A160" s="29" t="s">
        <v>498</v>
      </c>
      <c r="B160" s="31" t="s">
        <v>119</v>
      </c>
      <c r="C160" s="31" t="s">
        <v>71</v>
      </c>
      <c r="D160" s="31" t="s">
        <v>216</v>
      </c>
      <c r="E160" s="102">
        <v>24</v>
      </c>
      <c r="F160" s="104">
        <v>105</v>
      </c>
      <c r="G160" s="41" t="s">
        <v>660</v>
      </c>
      <c r="H160" s="43" t="s">
        <v>660</v>
      </c>
      <c r="I160" s="134">
        <v>30.3</v>
      </c>
      <c r="J160" s="214">
        <v>3.4323432343234326</v>
      </c>
      <c r="K160" s="368">
        <v>0.25</v>
      </c>
      <c r="L160" s="368">
        <v>0.26</v>
      </c>
      <c r="M160" s="32">
        <v>4.0000000000000044</v>
      </c>
      <c r="N160" s="45">
        <v>40707</v>
      </c>
      <c r="O160" s="45">
        <v>40709</v>
      </c>
      <c r="P160" s="44">
        <v>40725</v>
      </c>
      <c r="Q160" s="45" t="s">
        <v>245</v>
      </c>
      <c r="R160" s="31"/>
      <c r="S160" s="171">
        <v>1.04</v>
      </c>
      <c r="T160" s="214">
        <v>43.333333333333343</v>
      </c>
      <c r="U160" s="332">
        <v>-5.8429208420548218</v>
      </c>
      <c r="V160" s="32">
        <v>12.625</v>
      </c>
      <c r="W160" s="369">
        <v>9</v>
      </c>
      <c r="X160" s="125">
        <v>2.4</v>
      </c>
      <c r="Y160" s="133">
        <v>4.24</v>
      </c>
      <c r="Z160" s="125">
        <v>0.57999999999999996</v>
      </c>
      <c r="AA160" s="125">
        <v>1.58</v>
      </c>
      <c r="AB160" s="133">
        <v>2.34</v>
      </c>
      <c r="AC160" s="125">
        <v>2.61</v>
      </c>
      <c r="AD160" s="370">
        <v>11.53846153846154</v>
      </c>
      <c r="AE160" s="335">
        <v>3.0539429124334787</v>
      </c>
      <c r="AF160" s="371">
        <v>3380</v>
      </c>
      <c r="AG160" s="125">
        <v>26.32</v>
      </c>
      <c r="AH160" s="125">
        <v>33.53</v>
      </c>
      <c r="AI160" s="372">
        <v>15.121580547112469</v>
      </c>
      <c r="AJ160" s="373">
        <v>-9.6331643304503451</v>
      </c>
      <c r="AK160" s="374">
        <v>1.1439359425962792</v>
      </c>
      <c r="AL160" s="339">
        <v>14.64968152866242</v>
      </c>
      <c r="AM160" s="437">
        <v>7.5973443973039503</v>
      </c>
      <c r="AN160" s="437">
        <v>6.7249181879538877</v>
      </c>
      <c r="AO160" s="335">
        <v>5.8787541658066989</v>
      </c>
      <c r="AP160" s="375"/>
      <c r="AQ160" s="376">
        <v>0.9</v>
      </c>
      <c r="AR160" s="376">
        <v>0.78500000000000003</v>
      </c>
      <c r="AS160" s="378">
        <v>0.755</v>
      </c>
      <c r="AT160" s="378">
        <v>0.72250000000000003</v>
      </c>
      <c r="AU160" s="378">
        <v>0.69</v>
      </c>
      <c r="AV160" s="378">
        <v>0.65</v>
      </c>
      <c r="AW160" s="378">
        <v>0.59750000000000003</v>
      </c>
      <c r="AX160" s="378">
        <v>0.56499999999999995</v>
      </c>
      <c r="AY160" s="378">
        <v>0.54166000000000003</v>
      </c>
      <c r="AZ160" s="378">
        <v>0.52500000000000002</v>
      </c>
      <c r="BA160" s="378">
        <v>0.50834000000000001</v>
      </c>
      <c r="BB160" s="398">
        <v>0.49001</v>
      </c>
      <c r="BC160" s="363">
        <v>14.64968152866242</v>
      </c>
      <c r="BD160" s="364">
        <v>3.9735099337748316</v>
      </c>
      <c r="BE160" s="364">
        <v>4.4982698961937739</v>
      </c>
      <c r="BF160" s="364">
        <v>4.710144927536251</v>
      </c>
      <c r="BG160" s="364">
        <v>6.153846153846132</v>
      </c>
      <c r="BH160" s="364">
        <v>8.786610878661083</v>
      </c>
      <c r="BI160" s="364">
        <v>5.752212389380551</v>
      </c>
      <c r="BJ160" s="364">
        <v>4.3089761104751814</v>
      </c>
      <c r="BK160" s="364">
        <v>3.1733333333333391</v>
      </c>
      <c r="BL160" s="364">
        <v>3.2773340677499272</v>
      </c>
      <c r="BM160" s="365">
        <v>3.7407399848982781</v>
      </c>
      <c r="BN160" s="349">
        <v>5.7295144731374306</v>
      </c>
      <c r="BO160" s="349">
        <v>3.2087214203526728</v>
      </c>
    </row>
    <row r="161" spans="1:67">
      <c r="A161" s="20" t="s">
        <v>646</v>
      </c>
      <c r="B161" s="21" t="s">
        <v>647</v>
      </c>
      <c r="C161" s="21" t="s">
        <v>71</v>
      </c>
      <c r="D161" s="21" t="s">
        <v>216</v>
      </c>
      <c r="E161" s="101">
        <v>34</v>
      </c>
      <c r="F161" s="104">
        <v>71</v>
      </c>
      <c r="G161" s="39" t="s">
        <v>660</v>
      </c>
      <c r="H161" s="40" t="s">
        <v>660</v>
      </c>
      <c r="I161" s="132">
        <v>41.08</v>
      </c>
      <c r="J161" s="213">
        <f>(S161/I161)*100</f>
        <v>3.6523855890944499</v>
      </c>
      <c r="K161" s="366">
        <v>0.36840000000000001</v>
      </c>
      <c r="L161" s="366">
        <v>0.37509999999999999</v>
      </c>
      <c r="M161" s="430">
        <f>((L161/K161)-1)*100</f>
        <v>1.818675352877297</v>
      </c>
      <c r="N161" s="320">
        <v>40420</v>
      </c>
      <c r="O161" s="320">
        <v>40422</v>
      </c>
      <c r="P161" s="329">
        <v>40436</v>
      </c>
      <c r="Q161" s="26" t="s">
        <v>8</v>
      </c>
      <c r="R161" s="21"/>
      <c r="S161" s="211">
        <f>L161*4</f>
        <v>1.5004</v>
      </c>
      <c r="T161" s="213">
        <f>S161/X161*100</f>
        <v>56.618867924528303</v>
      </c>
      <c r="U161" s="380">
        <f>(I161/SQRT(22.5*X161*(I161/AA161))-1)*100</f>
        <v>10.741658307504199</v>
      </c>
      <c r="V161" s="22">
        <f>I161/X161</f>
        <v>15.501886792452829</v>
      </c>
      <c r="W161" s="333">
        <v>12</v>
      </c>
      <c r="X161" s="353">
        <v>2.65</v>
      </c>
      <c r="Y161" s="131">
        <v>3.74</v>
      </c>
      <c r="Z161" s="124">
        <v>1.76</v>
      </c>
      <c r="AA161" s="353">
        <v>1.78</v>
      </c>
      <c r="AB161" s="131">
        <v>2.74</v>
      </c>
      <c r="AC161" s="124">
        <v>2.7</v>
      </c>
      <c r="AD161" s="335">
        <f>(AC161/AB161-1)*100</f>
        <v>-1.4598540145985384</v>
      </c>
      <c r="AE161" s="381">
        <f>(I161/AB161)/Y161</f>
        <v>4.0087435106756697</v>
      </c>
      <c r="AF161" s="205">
        <v>949</v>
      </c>
      <c r="AG161" s="124">
        <v>35.56</v>
      </c>
      <c r="AH161" s="124">
        <v>43.62</v>
      </c>
      <c r="AI161" s="355">
        <f>((I161-AG161)/AG161)*100</f>
        <v>15.523059617547794</v>
      </c>
      <c r="AJ161" s="356">
        <f>((I161-AH161)/AH161)*100</f>
        <v>-5.8230169646950918</v>
      </c>
      <c r="AK161" s="357">
        <f>AN161/AO161</f>
        <v>1.2801693519836599</v>
      </c>
      <c r="AL161" s="382">
        <f>((AQ161/AR161)^(1/1)-1)*100</f>
        <v>1.6983974797972978</v>
      </c>
      <c r="AM161" s="383">
        <f>((AQ161/AT161)^(1/3)-1)*100</f>
        <v>1.8244204383138785</v>
      </c>
      <c r="AN161" s="383">
        <f>((AQ161/AV161)^(1/5)-1)*100</f>
        <v>1.5659053618872987</v>
      </c>
      <c r="AO161" s="334">
        <f>((AQ161/BA161)^(1/10)-1)*100</f>
        <v>1.2232017267566064</v>
      </c>
      <c r="AP161" s="358"/>
      <c r="AQ161" s="359">
        <v>1.4850000000000001</v>
      </c>
      <c r="AR161" s="359">
        <v>1.4601999999999999</v>
      </c>
      <c r="AS161" s="427">
        <v>1.4333999999999998</v>
      </c>
      <c r="AT161" s="427">
        <v>1.4066000000000001</v>
      </c>
      <c r="AU161" s="427">
        <v>1.3866000000000001</v>
      </c>
      <c r="AV161" s="427">
        <v>1.3740000000000001</v>
      </c>
      <c r="AW161" s="427">
        <v>1.36</v>
      </c>
      <c r="AX161" s="427">
        <v>1.3480000000000001</v>
      </c>
      <c r="AY161" s="427">
        <v>1.3380000000000001</v>
      </c>
      <c r="AZ161" s="427">
        <v>1.3280000000000001</v>
      </c>
      <c r="BA161" s="427">
        <v>1.3149999999999999</v>
      </c>
      <c r="BB161" s="366">
        <v>1.3</v>
      </c>
      <c r="BC161" s="346">
        <f t="shared" ref="BC161:BM162" si="49">((AQ161/AR161)-1)*100</f>
        <v>1.6983974797972978</v>
      </c>
      <c r="BD161" s="347">
        <f t="shared" si="49"/>
        <v>1.8696804799776867</v>
      </c>
      <c r="BE161" s="347">
        <f t="shared" si="49"/>
        <v>1.9053035688894937</v>
      </c>
      <c r="BF161" s="347">
        <f t="shared" si="49"/>
        <v>1.4423770373575673</v>
      </c>
      <c r="BG161" s="347">
        <f t="shared" si="49"/>
        <v>0.91703056768559499</v>
      </c>
      <c r="BH161" s="347">
        <f t="shared" si="49"/>
        <v>1.0294117647058787</v>
      </c>
      <c r="BI161" s="347">
        <f t="shared" si="49"/>
        <v>0.89020771513352859</v>
      </c>
      <c r="BJ161" s="347">
        <f t="shared" si="49"/>
        <v>0.74738415545589909</v>
      </c>
      <c r="BK161" s="347">
        <f t="shared" si="49"/>
        <v>0.75301204819278045</v>
      </c>
      <c r="BL161" s="347">
        <f t="shared" si="49"/>
        <v>0.98859315589354679</v>
      </c>
      <c r="BM161" s="348">
        <f t="shared" si="49"/>
        <v>1.1538461538461497</v>
      </c>
      <c r="BN161" s="350">
        <f>AVERAGE(BC161:BM161)</f>
        <v>1.2177494660850385</v>
      </c>
      <c r="BO161" s="350">
        <f>SQRT(AVERAGE((BC161-$BN161)^2,(BD161-$BN161)^2,(BE161-$BN161)^2,(BF161-$BN161)^2,(BG161-$BN161)^2,(BH161-$BN161)^2,(BI161-$BN161)^2,(BJ161-$BN161)^2,(BK161-$BN161)^2,(BL161-$BN161)^2,(BM161-$BN161)^2))</f>
        <v>0.41628573393976992</v>
      </c>
    </row>
    <row r="162" spans="1:67">
      <c r="A162" s="20" t="s">
        <v>131</v>
      </c>
      <c r="B162" s="21" t="s">
        <v>793</v>
      </c>
      <c r="C162" s="21" t="s">
        <v>71</v>
      </c>
      <c r="D162" s="21" t="s">
        <v>612</v>
      </c>
      <c r="E162" s="101">
        <v>41</v>
      </c>
      <c r="F162" s="104">
        <v>33</v>
      </c>
      <c r="G162" s="39" t="s">
        <v>660</v>
      </c>
      <c r="H162" s="40" t="s">
        <v>660</v>
      </c>
      <c r="I162" s="132">
        <v>25.33</v>
      </c>
      <c r="J162" s="214">
        <f>(S162/I162)*100</f>
        <v>3.6715357283853147</v>
      </c>
      <c r="K162" s="366">
        <v>0.22750000000000001</v>
      </c>
      <c r="L162" s="366">
        <v>0.23250000000000001</v>
      </c>
      <c r="M162" s="202">
        <f>((L162/K162)-1)*100</f>
        <v>2.19780219780219</v>
      </c>
      <c r="N162" s="320">
        <v>40420</v>
      </c>
      <c r="O162" s="320">
        <v>40422</v>
      </c>
      <c r="P162" s="329">
        <v>40436</v>
      </c>
      <c r="Q162" s="26" t="s">
        <v>8</v>
      </c>
      <c r="R162" s="21"/>
      <c r="S162" s="211">
        <f>L162*4</f>
        <v>0.93</v>
      </c>
      <c r="T162" s="214">
        <f>S162/X162*100</f>
        <v>73.228346456692918</v>
      </c>
      <c r="U162" s="332">
        <f>(I162/SQRT(22.5*X162*(I162/AA162))-1)*100</f>
        <v>31.474576646825312</v>
      </c>
      <c r="V162" s="22">
        <f>I162/X162</f>
        <v>19.944881889763778</v>
      </c>
      <c r="W162" s="333">
        <v>12</v>
      </c>
      <c r="X162" s="353">
        <v>1.27</v>
      </c>
      <c r="Y162" s="131">
        <v>6.8</v>
      </c>
      <c r="Z162" s="124">
        <v>3.24</v>
      </c>
      <c r="AA162" s="353">
        <v>1.95</v>
      </c>
      <c r="AB162" s="131">
        <v>1.25</v>
      </c>
      <c r="AC162" s="124">
        <v>1.27</v>
      </c>
      <c r="AD162" s="335">
        <f>(AC162/AB162-1)*100</f>
        <v>1.6000000000000014</v>
      </c>
      <c r="AE162" s="386">
        <f>(I162/AB162)/Y162</f>
        <v>2.98</v>
      </c>
      <c r="AF162" s="205">
        <v>220</v>
      </c>
      <c r="AG162" s="124">
        <v>21</v>
      </c>
      <c r="AH162" s="124">
        <v>28.27</v>
      </c>
      <c r="AI162" s="355">
        <f>((I162-AG162)/AG162)*100</f>
        <v>20.619047619047613</v>
      </c>
      <c r="AJ162" s="356">
        <f>((I162-AH162)/AH162)*100</f>
        <v>-10.399717014503011</v>
      </c>
      <c r="AK162" s="357">
        <f>AN162/AO162</f>
        <v>1.1963005920679859</v>
      </c>
      <c r="AL162" s="339">
        <f>((AQ162/AR162)^(1/1)-1)*100</f>
        <v>2.7777777777777901</v>
      </c>
      <c r="AM162" s="437">
        <f>((AQ162/AT162)^(1/3)-1)*100</f>
        <v>2.2606483164543834</v>
      </c>
      <c r="AN162" s="437">
        <f>((AQ162/AV162)^(1/5)-1)*100</f>
        <v>1.8256063172062076</v>
      </c>
      <c r="AO162" s="335">
        <f>((AQ162/BA162)^(1/10)-1)*100</f>
        <v>1.5260431444327649</v>
      </c>
      <c r="AP162" s="358"/>
      <c r="AQ162" s="359">
        <v>0.92500000000000004</v>
      </c>
      <c r="AR162" s="359">
        <v>0.9</v>
      </c>
      <c r="AS162" s="428">
        <v>0.88</v>
      </c>
      <c r="AT162" s="428">
        <v>0.86499999999999999</v>
      </c>
      <c r="AU162" s="428">
        <v>0.85499999999999998</v>
      </c>
      <c r="AV162" s="428">
        <v>0.84499999999999997</v>
      </c>
      <c r="AW162" s="428">
        <v>0.83499999999999996</v>
      </c>
      <c r="AX162" s="428">
        <v>0.82499999999999996</v>
      </c>
      <c r="AY162" s="428">
        <v>0.81499999999999995</v>
      </c>
      <c r="AZ162" s="428">
        <v>0.80500000000000005</v>
      </c>
      <c r="BA162" s="428">
        <v>0.79500000000000004</v>
      </c>
      <c r="BB162" s="366">
        <v>0.78500000000000003</v>
      </c>
      <c r="BC162" s="363">
        <f t="shared" si="49"/>
        <v>2.7777777777777901</v>
      </c>
      <c r="BD162" s="445">
        <f t="shared" si="49"/>
        <v>2.2727272727272707</v>
      </c>
      <c r="BE162" s="445">
        <f t="shared" si="49"/>
        <v>1.7341040462427681</v>
      </c>
      <c r="BF162" s="445">
        <f t="shared" si="49"/>
        <v>1.1695906432748648</v>
      </c>
      <c r="BG162" s="445">
        <f t="shared" si="49"/>
        <v>1.1834319526627279</v>
      </c>
      <c r="BH162" s="445">
        <f t="shared" si="49"/>
        <v>1.1976047904191711</v>
      </c>
      <c r="BI162" s="445">
        <f t="shared" si="49"/>
        <v>1.2121212121212199</v>
      </c>
      <c r="BJ162" s="445">
        <f t="shared" si="49"/>
        <v>1.2269938650306678</v>
      </c>
      <c r="BK162" s="445">
        <f t="shared" si="49"/>
        <v>1.2422360248447006</v>
      </c>
      <c r="BL162" s="445">
        <f t="shared" si="49"/>
        <v>1.2578616352201255</v>
      </c>
      <c r="BM162" s="365">
        <f t="shared" si="49"/>
        <v>1.2738853503184711</v>
      </c>
      <c r="BN162" s="349">
        <f>AVERAGE(BC162:BM162)</f>
        <v>1.504394051876343</v>
      </c>
      <c r="BO162" s="349">
        <f>SQRT(AVERAGE((BC162-$BN162)^2,(BD162-$BN162)^2,(BE162-$BN162)^2,(BF162-$BN162)^2,(BG162-$BN162)^2,(BH162-$BN162)^2,(BI162-$BN162)^2,(BJ162-$BN162)^2,(BK162-$BN162)^2,(BL162-$BN162)^2,(BM162-$BN162)^2))</f>
        <v>0.51512151940257256</v>
      </c>
    </row>
    <row r="163" spans="1:67">
      <c r="A163" s="20" t="s">
        <v>490</v>
      </c>
      <c r="B163" s="21" t="s">
        <v>491</v>
      </c>
      <c r="C163" s="21" t="s">
        <v>71</v>
      </c>
      <c r="D163" s="21" t="s">
        <v>216</v>
      </c>
      <c r="E163" s="101">
        <v>13</v>
      </c>
      <c r="F163" s="104">
        <v>193</v>
      </c>
      <c r="G163" s="39" t="s">
        <v>660</v>
      </c>
      <c r="H163" s="40" t="s">
        <v>796</v>
      </c>
      <c r="I163" s="156">
        <v>44.33</v>
      </c>
      <c r="J163" s="214">
        <v>3.8348748026167381</v>
      </c>
      <c r="K163" s="351">
        <v>0.4</v>
      </c>
      <c r="L163" s="351">
        <v>0.42499999999999999</v>
      </c>
      <c r="M163" s="22">
        <v>6.25</v>
      </c>
      <c r="N163" s="26">
        <v>40548</v>
      </c>
      <c r="O163" s="26">
        <v>40550</v>
      </c>
      <c r="P163" s="352">
        <v>40575</v>
      </c>
      <c r="Q163" s="26" t="s">
        <v>15</v>
      </c>
      <c r="R163" s="185" t="s">
        <v>193</v>
      </c>
      <c r="S163" s="211">
        <v>1.7</v>
      </c>
      <c r="T163" s="214">
        <v>50.898203592814376</v>
      </c>
      <c r="U163" s="332">
        <v>18.736248634751917</v>
      </c>
      <c r="V163" s="22">
        <v>13.272455089820362</v>
      </c>
      <c r="W163" s="333">
        <v>12</v>
      </c>
      <c r="X163" s="353">
        <v>3.34</v>
      </c>
      <c r="Y163" s="131">
        <v>3.48</v>
      </c>
      <c r="Z163" s="353">
        <v>1.58</v>
      </c>
      <c r="AA163" s="353">
        <v>2.39</v>
      </c>
      <c r="AB163" s="131">
        <v>2.65</v>
      </c>
      <c r="AC163" s="353">
        <v>2.74</v>
      </c>
      <c r="AD163" s="335">
        <v>3.3962264150943602</v>
      </c>
      <c r="AE163" s="386">
        <v>4.8069833008024281</v>
      </c>
      <c r="AF163" s="354">
        <v>4590</v>
      </c>
      <c r="AG163" s="353">
        <v>36.82</v>
      </c>
      <c r="AH163" s="353">
        <v>47.45</v>
      </c>
      <c r="AI163" s="355">
        <v>20.396523628462788</v>
      </c>
      <c r="AJ163" s="356">
        <v>-6.5753424657534358</v>
      </c>
      <c r="AK163" s="357">
        <v>1.3804408073145231</v>
      </c>
      <c r="AL163" s="339">
        <v>6.6666666666666652</v>
      </c>
      <c r="AM163" s="438">
        <v>7.1664579674248765</v>
      </c>
      <c r="AN163" s="438">
        <v>6.6430110168431913</v>
      </c>
      <c r="AO163" s="335">
        <v>4.812238946895774</v>
      </c>
      <c r="AP163" s="358"/>
      <c r="AQ163" s="359">
        <v>1.6</v>
      </c>
      <c r="AR163" s="359">
        <v>1.5</v>
      </c>
      <c r="AS163" s="428">
        <v>1.4</v>
      </c>
      <c r="AT163" s="428">
        <v>1.3</v>
      </c>
      <c r="AU163" s="428">
        <v>1.21</v>
      </c>
      <c r="AV163" s="428">
        <v>1.1599999999999999</v>
      </c>
      <c r="AW163" s="428">
        <v>1.1100000000000001</v>
      </c>
      <c r="AX163" s="428">
        <v>1.08</v>
      </c>
      <c r="AY163" s="428">
        <v>1.06</v>
      </c>
      <c r="AZ163" s="428">
        <v>1.03</v>
      </c>
      <c r="BA163" s="428">
        <v>1</v>
      </c>
      <c r="BB163" s="366">
        <v>0.97</v>
      </c>
      <c r="BC163" s="363">
        <v>6.6666666666666652</v>
      </c>
      <c r="BD163" s="364">
        <v>7.1428571428571397</v>
      </c>
      <c r="BE163" s="364">
        <v>7.6923076923076872</v>
      </c>
      <c r="BF163" s="364">
        <v>7.4380165289256164</v>
      </c>
      <c r="BG163" s="364">
        <v>4.31034482758621</v>
      </c>
      <c r="BH163" s="364">
        <v>4.5045045045044798</v>
      </c>
      <c r="BI163" s="364">
        <v>2.7777777777777901</v>
      </c>
      <c r="BJ163" s="364">
        <v>1.8867924528301878</v>
      </c>
      <c r="BK163" s="364">
        <v>2.9126213592233001</v>
      </c>
      <c r="BL163" s="364">
        <v>3.0000000000000031</v>
      </c>
      <c r="BM163" s="365">
        <v>3.0927835051546499</v>
      </c>
      <c r="BN163" s="349">
        <v>4.6749702234394297</v>
      </c>
      <c r="BO163" s="349">
        <v>2.061466140516409</v>
      </c>
    </row>
    <row r="164" spans="1:67">
      <c r="A164" s="20" t="s">
        <v>512</v>
      </c>
      <c r="B164" s="21" t="s">
        <v>289</v>
      </c>
      <c r="C164" s="21" t="s">
        <v>71</v>
      </c>
      <c r="D164" s="21" t="s">
        <v>724</v>
      </c>
      <c r="E164" s="101">
        <v>55</v>
      </c>
      <c r="F164" s="104">
        <v>4</v>
      </c>
      <c r="G164" s="39" t="s">
        <v>660</v>
      </c>
      <c r="H164" s="40" t="s">
        <v>660</v>
      </c>
      <c r="I164" s="132">
        <v>44.61</v>
      </c>
      <c r="J164" s="214">
        <f>(S164/I164)*100</f>
        <v>3.9004707464694013</v>
      </c>
      <c r="K164" s="366">
        <v>0.41499999999999998</v>
      </c>
      <c r="L164" s="366">
        <v>0.435</v>
      </c>
      <c r="M164" s="202">
        <f>((L164/K164)-1)*100</f>
        <v>4.8192771084337505</v>
      </c>
      <c r="N164" s="26">
        <v>40478</v>
      </c>
      <c r="O164" s="26">
        <v>40480</v>
      </c>
      <c r="P164" s="352">
        <v>40497</v>
      </c>
      <c r="Q164" s="26" t="s">
        <v>248</v>
      </c>
      <c r="R164" s="21"/>
      <c r="S164" s="211">
        <f>L164*4</f>
        <v>1.74</v>
      </c>
      <c r="T164" s="214">
        <f>S164/X164*100</f>
        <v>66.412213740458014</v>
      </c>
      <c r="U164" s="332">
        <f>(I164/SQRT(22.5*X164*(I164/AA164))-1)*100</f>
        <v>12.080033200562458</v>
      </c>
      <c r="V164" s="22">
        <f>I164/X164</f>
        <v>17.026717557251906</v>
      </c>
      <c r="W164" s="333">
        <v>12</v>
      </c>
      <c r="X164" s="353">
        <v>2.62</v>
      </c>
      <c r="Y164" s="131">
        <v>4.95</v>
      </c>
      <c r="Z164" s="353">
        <v>1.41</v>
      </c>
      <c r="AA164" s="353">
        <v>1.66</v>
      </c>
      <c r="AB164" s="131">
        <v>2.52</v>
      </c>
      <c r="AC164" s="353">
        <v>2.72</v>
      </c>
      <c r="AD164" s="335">
        <f>(AC164/AB164-1)*100</f>
        <v>7.9365079365079527</v>
      </c>
      <c r="AE164" s="386">
        <f>(I164/AB164)/Y164</f>
        <v>3.576238576238576</v>
      </c>
      <c r="AF164" s="354">
        <v>1190</v>
      </c>
      <c r="AG164" s="353">
        <v>43.57</v>
      </c>
      <c r="AH164" s="353">
        <v>50.86</v>
      </c>
      <c r="AI164" s="355">
        <f>((I164-AG164)/AG164)*100</f>
        <v>2.3869635070002273</v>
      </c>
      <c r="AJ164" s="356">
        <f>((I164-AH164)/AH164)*100</f>
        <v>-12.288635469917422</v>
      </c>
      <c r="AK164" s="357">
        <f>AN164/AO164</f>
        <v>1.6025954130425504</v>
      </c>
      <c r="AL164" s="339">
        <f>((AQ164/AR164)^(1/1)-1)*100</f>
        <v>4.9999999999999822</v>
      </c>
      <c r="AM164" s="438">
        <f>((AQ164/AT164)^(1/3)-1)*100</f>
        <v>5.2726599609396629</v>
      </c>
      <c r="AN164" s="438">
        <f>((AQ164/AV164)^(1/5)-1)*100</f>
        <v>4.9414522844583919</v>
      </c>
      <c r="AO164" s="335">
        <f>((AQ164/BA164)^(1/10)-1)*100</f>
        <v>3.0834059827220983</v>
      </c>
      <c r="AP164" s="358"/>
      <c r="AQ164" s="359">
        <v>1.68</v>
      </c>
      <c r="AR164" s="359">
        <v>1.6</v>
      </c>
      <c r="AS164" s="428">
        <v>1.52</v>
      </c>
      <c r="AT164" s="428">
        <v>1.44</v>
      </c>
      <c r="AU164" s="428">
        <v>1.39</v>
      </c>
      <c r="AV164" s="428">
        <v>1.32</v>
      </c>
      <c r="AW164" s="428">
        <v>1.3</v>
      </c>
      <c r="AX164" s="428">
        <v>1.27</v>
      </c>
      <c r="AY164" s="444">
        <v>1.26</v>
      </c>
      <c r="AZ164" s="428">
        <v>1.2450000000000001</v>
      </c>
      <c r="BA164" s="428">
        <v>1.24</v>
      </c>
      <c r="BB164" s="366">
        <v>1.22</v>
      </c>
      <c r="BC164" s="363">
        <f t="shared" ref="BC164:BM167" si="50">((AQ164/AR164)-1)*100</f>
        <v>4.9999999999999822</v>
      </c>
      <c r="BD164" s="364">
        <f t="shared" si="50"/>
        <v>5.2631578947368363</v>
      </c>
      <c r="BE164" s="364">
        <f t="shared" si="50"/>
        <v>5.555555555555558</v>
      </c>
      <c r="BF164" s="364">
        <f t="shared" si="50"/>
        <v>3.5971223021582732</v>
      </c>
      <c r="BG164" s="364">
        <f t="shared" si="50"/>
        <v>5.3030303030302983</v>
      </c>
      <c r="BH164" s="364">
        <f t="shared" si="50"/>
        <v>1.538461538461533</v>
      </c>
      <c r="BI164" s="364">
        <f t="shared" si="50"/>
        <v>2.3622047244094446</v>
      </c>
      <c r="BJ164" s="364">
        <f t="shared" si="50"/>
        <v>0.79365079365079083</v>
      </c>
      <c r="BK164" s="364">
        <f t="shared" si="50"/>
        <v>1.2048192771084265</v>
      </c>
      <c r="BL164" s="364">
        <f t="shared" si="50"/>
        <v>0.40322580645162365</v>
      </c>
      <c r="BM164" s="365">
        <f t="shared" si="50"/>
        <v>1.6393442622950838</v>
      </c>
      <c r="BN164" s="349">
        <f>AVERAGE(BC164:BM164)</f>
        <v>2.9691429507143496</v>
      </c>
      <c r="BO164" s="349">
        <f>SQRT(AVERAGE((BC164-$BN164)^2,(BD164-$BN164)^2,(BE164-$BN164)^2,(BF164-$BN164)^2,(BG164-$BN164)^2,(BH164-$BN164)^2,(BI164-$BN164)^2,(BJ164-$BN164)^2,(BK164-$BN164)^2,(BL164-$BN164)^2,(BM164-$BN164)^2))</f>
        <v>1.9195389154501661</v>
      </c>
    </row>
    <row r="165" spans="1:67">
      <c r="A165" s="20" t="s">
        <v>506</v>
      </c>
      <c r="B165" s="21" t="s">
        <v>507</v>
      </c>
      <c r="C165" s="21" t="s">
        <v>71</v>
      </c>
      <c r="D165" s="21" t="s">
        <v>724</v>
      </c>
      <c r="E165" s="101">
        <v>33</v>
      </c>
      <c r="F165" s="104">
        <v>76</v>
      </c>
      <c r="G165" s="39" t="s">
        <v>660</v>
      </c>
      <c r="H165" s="40" t="s">
        <v>660</v>
      </c>
      <c r="I165" s="132">
        <v>29.17</v>
      </c>
      <c r="J165" s="215">
        <f>(S165/I165)*100</f>
        <v>3.9766883784710312</v>
      </c>
      <c r="K165" s="402">
        <v>0.28000000000000003</v>
      </c>
      <c r="L165" s="366">
        <v>0.28999999999999998</v>
      </c>
      <c r="M165" s="169">
        <f>((L165/K165)-1)*100</f>
        <v>3.5714285714285587</v>
      </c>
      <c r="N165" s="26">
        <v>40625</v>
      </c>
      <c r="O165" s="26">
        <v>40627</v>
      </c>
      <c r="P165" s="352">
        <v>40648</v>
      </c>
      <c r="Q165" s="26" t="s">
        <v>13</v>
      </c>
      <c r="R165" s="21"/>
      <c r="S165" s="171">
        <f>L165*4</f>
        <v>1.1599999999999999</v>
      </c>
      <c r="T165" s="215">
        <f>S165/X165*100</f>
        <v>73.885350318471339</v>
      </c>
      <c r="U165" s="388">
        <f>(I165/SQRT(22.5*X165*(I165/AA165))-1)*100</f>
        <v>28.832418016815353</v>
      </c>
      <c r="V165" s="22">
        <f>I165/X165</f>
        <v>18.579617834394906</v>
      </c>
      <c r="W165" s="369">
        <v>10</v>
      </c>
      <c r="X165" s="353">
        <v>1.57</v>
      </c>
      <c r="Y165" s="131">
        <v>4.01</v>
      </c>
      <c r="Z165" s="124">
        <v>1.45</v>
      </c>
      <c r="AA165" s="353">
        <v>2.0099999999999998</v>
      </c>
      <c r="AB165" s="131">
        <v>1.59</v>
      </c>
      <c r="AC165" s="124">
        <v>1.67</v>
      </c>
      <c r="AD165" s="335">
        <f>(AC165/AB165-1)*100</f>
        <v>5.031446540880502</v>
      </c>
      <c r="AE165" s="389">
        <f>(I165/AB165)/Y165</f>
        <v>4.575040386455246</v>
      </c>
      <c r="AF165" s="354">
        <v>2100</v>
      </c>
      <c r="AG165" s="124">
        <v>26.15</v>
      </c>
      <c r="AH165" s="124">
        <v>32</v>
      </c>
      <c r="AI165" s="355">
        <f>((I165-AG165)/AG165)*100</f>
        <v>11.548757170172097</v>
      </c>
      <c r="AJ165" s="356">
        <f>((I165-AH165)/AH165)*100</f>
        <v>-8.8437499999999947</v>
      </c>
      <c r="AK165" s="357">
        <f>AN165/AO165</f>
        <v>0.94222923658370683</v>
      </c>
      <c r="AL165" s="390">
        <f>((AQ165/AR165)^(1/1)-1)*100</f>
        <v>3.7383177570093462</v>
      </c>
      <c r="AM165" s="391">
        <f>((AQ165/AT165)^(1/3)-1)*100</f>
        <v>3.8873324124418351</v>
      </c>
      <c r="AN165" s="391">
        <f>((AQ165/AV165)^(1/5)-1)*100</f>
        <v>4.1681328854268118</v>
      </c>
      <c r="AO165" s="370">
        <f>((AQ165/BA165)^(1/10)-1)*100</f>
        <v>4.4236930075948866</v>
      </c>
      <c r="AP165" s="358"/>
      <c r="AQ165" s="359">
        <v>1.1100000000000001</v>
      </c>
      <c r="AR165" s="359">
        <v>1.07</v>
      </c>
      <c r="AS165" s="428">
        <v>1.03</v>
      </c>
      <c r="AT165" s="428">
        <v>0.99</v>
      </c>
      <c r="AU165" s="428">
        <v>0.95</v>
      </c>
      <c r="AV165" s="428">
        <v>0.90500000000000003</v>
      </c>
      <c r="AW165" s="428">
        <v>0.85250000000000004</v>
      </c>
      <c r="AX165" s="428">
        <v>0.82250000000000001</v>
      </c>
      <c r="AY165" s="428">
        <v>0.79249999999999998</v>
      </c>
      <c r="AZ165" s="428">
        <v>0.76</v>
      </c>
      <c r="BA165" s="428">
        <v>0.72</v>
      </c>
      <c r="BB165" s="366">
        <v>0.68</v>
      </c>
      <c r="BC165" s="392">
        <f t="shared" si="50"/>
        <v>3.7383177570093462</v>
      </c>
      <c r="BD165" s="393">
        <f t="shared" si="50"/>
        <v>3.8834951456310662</v>
      </c>
      <c r="BE165" s="393">
        <f t="shared" si="50"/>
        <v>4.0404040404040442</v>
      </c>
      <c r="BF165" s="393">
        <f t="shared" si="50"/>
        <v>4.2105263157894868</v>
      </c>
      <c r="BG165" s="393">
        <f t="shared" si="50"/>
        <v>4.9723756906077332</v>
      </c>
      <c r="BH165" s="393">
        <f t="shared" si="50"/>
        <v>6.1583577712609916</v>
      </c>
      <c r="BI165" s="393">
        <f t="shared" si="50"/>
        <v>3.6474164133738718</v>
      </c>
      <c r="BJ165" s="393">
        <f t="shared" si="50"/>
        <v>3.7854889589905349</v>
      </c>
      <c r="BK165" s="393">
        <f t="shared" si="50"/>
        <v>4.2763157894736725</v>
      </c>
      <c r="BL165" s="393">
        <f t="shared" si="50"/>
        <v>5.555555555555558</v>
      </c>
      <c r="BM165" s="394">
        <f t="shared" si="50"/>
        <v>5.8823529411764497</v>
      </c>
      <c r="BN165" s="395">
        <f>AVERAGE(BC165:BM165)</f>
        <v>4.5591460344793413</v>
      </c>
      <c r="BO165" s="395">
        <f>SQRT(AVERAGE((BC165-$BN165)^2,(BD165-$BN165)^2,(BE165-$BN165)^2,(BF165-$BN165)^2,(BG165-$BN165)^2,(BH165-$BN165)^2,(BI165-$BN165)^2,(BJ165-$BN165)^2,(BK165-$BN165)^2,(BL165-$BN165)^2,(BM165-$BN165)^2))</f>
        <v>0.87918488327147515</v>
      </c>
    </row>
    <row r="166" spans="1:67">
      <c r="A166" s="10" t="s">
        <v>387</v>
      </c>
      <c r="B166" s="11" t="s">
        <v>388</v>
      </c>
      <c r="C166" s="21" t="s">
        <v>71</v>
      </c>
      <c r="D166" s="11" t="s">
        <v>612</v>
      </c>
      <c r="E166" s="100">
        <v>38</v>
      </c>
      <c r="F166" s="104">
        <v>51</v>
      </c>
      <c r="G166" s="37" t="s">
        <v>660</v>
      </c>
      <c r="H166" s="38" t="s">
        <v>660</v>
      </c>
      <c r="I166" s="148">
        <v>18.29</v>
      </c>
      <c r="J166" s="214">
        <f>(S166/I166)*100</f>
        <v>3.991252050300711</v>
      </c>
      <c r="K166" s="397">
        <v>0.18</v>
      </c>
      <c r="L166" s="397">
        <v>0.1825</v>
      </c>
      <c r="M166" s="430">
        <f>((L166/K166)-1)*100</f>
        <v>1.388888888888884</v>
      </c>
      <c r="N166" s="17">
        <v>40493</v>
      </c>
      <c r="O166" s="17">
        <v>40497</v>
      </c>
      <c r="P166" s="16">
        <v>40513</v>
      </c>
      <c r="Q166" s="17" t="s">
        <v>7</v>
      </c>
      <c r="R166" s="11"/>
      <c r="S166" s="211">
        <f>L166*4</f>
        <v>0.73</v>
      </c>
      <c r="T166" s="214">
        <f>S166/X166*100</f>
        <v>73</v>
      </c>
      <c r="U166" s="332">
        <f>(I166/SQRT(22.5*X166*(I166/AA166))-1)*100</f>
        <v>16.861171196139104</v>
      </c>
      <c r="V166" s="13">
        <f>I166/X166</f>
        <v>18.29</v>
      </c>
      <c r="W166" s="333">
        <v>12</v>
      </c>
      <c r="X166" s="147">
        <v>1</v>
      </c>
      <c r="Y166" s="146">
        <v>6.39</v>
      </c>
      <c r="Z166" s="147">
        <v>2.77</v>
      </c>
      <c r="AA166" s="147">
        <v>1.68</v>
      </c>
      <c r="AB166" s="146">
        <v>0.98</v>
      </c>
      <c r="AC166" s="147">
        <v>1.04</v>
      </c>
      <c r="AD166" s="334">
        <f>(AC166/AB166-1)*100</f>
        <v>6.1224489795918435</v>
      </c>
      <c r="AE166" s="335">
        <f>(I166/AB166)/Y166</f>
        <v>2.920698795950305</v>
      </c>
      <c r="AF166" s="277">
        <v>285</v>
      </c>
      <c r="AG166" s="147">
        <v>15.9</v>
      </c>
      <c r="AH166" s="147">
        <v>19.309999999999999</v>
      </c>
      <c r="AI166" s="336">
        <f>((I166-AG166)/AG166)*100</f>
        <v>15.031446540880495</v>
      </c>
      <c r="AJ166" s="337">
        <f>((I166-AH166)/AH166)*100</f>
        <v>-5.282237182806834</v>
      </c>
      <c r="AK166" s="338">
        <f>AN166/AO166</f>
        <v>0.86744401604260146</v>
      </c>
      <c r="AL166" s="339">
        <f>((AQ166/AR166)^(1/1)-1)*100</f>
        <v>1.4035087719298289</v>
      </c>
      <c r="AM166" s="437">
        <f>((AQ166/AT166)^(1/3)-1)*100</f>
        <v>1.4236785291606102</v>
      </c>
      <c r="AN166" s="437">
        <f>((AQ166/AV166)^(1/5)-1)*100</f>
        <v>1.4446416964055242</v>
      </c>
      <c r="AO166" s="335">
        <f>((AQ166/BA166)^(1/10)-1)*100</f>
        <v>1.6654004981164983</v>
      </c>
      <c r="AP166" s="341"/>
      <c r="AQ166" s="342">
        <v>0.72250000000000003</v>
      </c>
      <c r="AR166" s="342">
        <v>0.71250000000000002</v>
      </c>
      <c r="AS166" s="343">
        <v>0.70250000000000001</v>
      </c>
      <c r="AT166" s="343">
        <v>0.6925</v>
      </c>
      <c r="AU166" s="343">
        <v>0.6825</v>
      </c>
      <c r="AV166" s="343">
        <v>0.67249999999999999</v>
      </c>
      <c r="AW166" s="343">
        <v>0.66249999999999998</v>
      </c>
      <c r="AX166" s="343">
        <v>0.64875000000000005</v>
      </c>
      <c r="AY166" s="343">
        <v>0.63375000000000004</v>
      </c>
      <c r="AZ166" s="343">
        <v>0.62250000000000005</v>
      </c>
      <c r="BA166" s="343">
        <v>0.61250000000000004</v>
      </c>
      <c r="BB166" s="397">
        <v>0.59499999999999997</v>
      </c>
      <c r="BC166" s="363">
        <f t="shared" si="50"/>
        <v>1.4035087719298289</v>
      </c>
      <c r="BD166" s="364">
        <f t="shared" si="50"/>
        <v>1.4234875444839812</v>
      </c>
      <c r="BE166" s="364">
        <f t="shared" si="50"/>
        <v>1.4440433212996373</v>
      </c>
      <c r="BF166" s="364">
        <f t="shared" si="50"/>
        <v>1.46520146520146</v>
      </c>
      <c r="BG166" s="364">
        <f t="shared" si="50"/>
        <v>1.4869888475836479</v>
      </c>
      <c r="BH166" s="364">
        <f t="shared" si="50"/>
        <v>1.5094339622641506</v>
      </c>
      <c r="BI166" s="364">
        <f t="shared" si="50"/>
        <v>2.1194605009633882</v>
      </c>
      <c r="BJ166" s="364">
        <f t="shared" si="50"/>
        <v>2.3668639053254559</v>
      </c>
      <c r="BK166" s="364">
        <f t="shared" si="50"/>
        <v>1.8072289156626509</v>
      </c>
      <c r="BL166" s="364">
        <f t="shared" si="50"/>
        <v>1.6326530612244872</v>
      </c>
      <c r="BM166" s="365">
        <f t="shared" si="50"/>
        <v>2.941176470588247</v>
      </c>
      <c r="BN166" s="349">
        <f>AVERAGE(BC166:BM166)</f>
        <v>1.7818224333206307</v>
      </c>
      <c r="BO166" s="349">
        <f>SQRT(AVERAGE((BC166-$BN166)^2,(BD166-$BN166)^2,(BE166-$BN166)^2,(BF166-$BN166)^2,(BG166-$BN166)^2,(BH166-$BN166)^2,(BI166-$BN166)^2,(BJ166-$BN166)^2,(BK166-$BN166)^2,(BL166-$BN166)^2,(BM166-$BN166)^2))</f>
        <v>0.4738874790398605</v>
      </c>
    </row>
    <row r="167" spans="1:67">
      <c r="A167" s="20" t="s">
        <v>670</v>
      </c>
      <c r="B167" s="21" t="s">
        <v>675</v>
      </c>
      <c r="C167" s="21" t="s">
        <v>71</v>
      </c>
      <c r="D167" s="21" t="s">
        <v>724</v>
      </c>
      <c r="E167" s="101">
        <v>35</v>
      </c>
      <c r="F167" s="104">
        <v>69</v>
      </c>
      <c r="G167" s="39" t="s">
        <v>660</v>
      </c>
      <c r="H167" s="40" t="s">
        <v>660</v>
      </c>
      <c r="I167" s="132">
        <v>38.81</v>
      </c>
      <c r="J167" s="214">
        <f>(S167/I167)*100</f>
        <v>3.9938160267972171</v>
      </c>
      <c r="K167" s="366">
        <v>0.3775</v>
      </c>
      <c r="L167" s="366">
        <v>0.38750000000000001</v>
      </c>
      <c r="M167" s="202">
        <f>((L167/K167)-1)*100</f>
        <v>2.6490066225165476</v>
      </c>
      <c r="N167" s="26">
        <v>40639</v>
      </c>
      <c r="O167" s="26">
        <v>40641</v>
      </c>
      <c r="P167" s="352">
        <v>40664</v>
      </c>
      <c r="Q167" s="26" t="s">
        <v>15</v>
      </c>
      <c r="R167" s="21"/>
      <c r="S167" s="211">
        <f>L167*4</f>
        <v>1.55</v>
      </c>
      <c r="T167" s="214">
        <f>S167/X167*100</f>
        <v>61.752988047808778</v>
      </c>
      <c r="U167" s="332">
        <f>(I167/SQRT(22.5*X167*(I167/AA167))-1)*100</f>
        <v>4.2010859469692408</v>
      </c>
      <c r="V167" s="22">
        <f>I167/X167</f>
        <v>15.462151394422312</v>
      </c>
      <c r="W167" s="333">
        <v>9</v>
      </c>
      <c r="X167" s="353">
        <v>2.5099999999999998</v>
      </c>
      <c r="Y167" s="131">
        <v>4.7300000000000004</v>
      </c>
      <c r="Z167" s="353">
        <v>0.73</v>
      </c>
      <c r="AA167" s="353">
        <v>1.58</v>
      </c>
      <c r="AB167" s="131">
        <v>2.0699999999999998</v>
      </c>
      <c r="AC167" s="353">
        <v>2.44</v>
      </c>
      <c r="AD167" s="335">
        <f>(AC167/AB167-1)*100</f>
        <v>17.874396135265712</v>
      </c>
      <c r="AE167" s="335">
        <f>(I167/AB167)/Y167</f>
        <v>3.9638038626916283</v>
      </c>
      <c r="AF167" s="354">
        <v>1990</v>
      </c>
      <c r="AG167" s="353">
        <v>34.69</v>
      </c>
      <c r="AH167" s="353">
        <v>40.44</v>
      </c>
      <c r="AI167" s="355">
        <f>((I167-AG167)/AG167)*100</f>
        <v>11.876621504756429</v>
      </c>
      <c r="AJ167" s="356">
        <f>((I167-AH167)/AH167)*100</f>
        <v>-4.0306627101879222</v>
      </c>
      <c r="AK167" s="357">
        <f>AN167/AO167</f>
        <v>1.2994743872456083</v>
      </c>
      <c r="AL167" s="339">
        <f>((AQ167/AR167)^(1/1)-1)*100</f>
        <v>2.9159519725557415</v>
      </c>
      <c r="AM167" s="438">
        <f>((AQ167/AT167)^(1/3)-1)*100</f>
        <v>3.1936251301859286</v>
      </c>
      <c r="AN167" s="438">
        <f>((AQ167/AV167)^(1/5)-1)*100</f>
        <v>2.550814880024932</v>
      </c>
      <c r="AO167" s="335">
        <f>((AQ167/BA167)^(1/10)-1)*100</f>
        <v>1.9629589509891687</v>
      </c>
      <c r="AP167" s="358"/>
      <c r="AQ167" s="359">
        <v>1.5</v>
      </c>
      <c r="AR167" s="359">
        <v>1.4575</v>
      </c>
      <c r="AS167" s="427">
        <v>1.4075</v>
      </c>
      <c r="AT167" s="427">
        <v>1.365</v>
      </c>
      <c r="AU167" s="427">
        <v>1.345</v>
      </c>
      <c r="AV167" s="427">
        <v>1.3225</v>
      </c>
      <c r="AW167" s="427">
        <v>1.2949999999999999</v>
      </c>
      <c r="AX167" s="427">
        <v>1.2775000000000001</v>
      </c>
      <c r="AY167" s="427">
        <v>1.2675000000000001</v>
      </c>
      <c r="AZ167" s="427">
        <v>1.2549999999999999</v>
      </c>
      <c r="BA167" s="427">
        <v>1.2350000000000001</v>
      </c>
      <c r="BB167" s="366">
        <v>1.2150000000000001</v>
      </c>
      <c r="BC167" s="363">
        <f t="shared" si="50"/>
        <v>2.9159519725557415</v>
      </c>
      <c r="BD167" s="364">
        <f t="shared" si="50"/>
        <v>3.5523978685612745</v>
      </c>
      <c r="BE167" s="364">
        <f t="shared" si="50"/>
        <v>3.1135531135531025</v>
      </c>
      <c r="BF167" s="364">
        <f t="shared" si="50"/>
        <v>1.4869888475836479</v>
      </c>
      <c r="BG167" s="364">
        <f t="shared" si="50"/>
        <v>1.7013232514177634</v>
      </c>
      <c r="BH167" s="364">
        <f t="shared" si="50"/>
        <v>2.1235521235521304</v>
      </c>
      <c r="BI167" s="364">
        <f t="shared" si="50"/>
        <v>1.3698630136986134</v>
      </c>
      <c r="BJ167" s="364">
        <f t="shared" si="50"/>
        <v>0.78895463510848529</v>
      </c>
      <c r="BK167" s="364">
        <f t="shared" si="50"/>
        <v>0.9960159362550014</v>
      </c>
      <c r="BL167" s="364">
        <f t="shared" si="50"/>
        <v>1.6194331983805599</v>
      </c>
      <c r="BM167" s="365">
        <f t="shared" si="50"/>
        <v>1.6460905349794164</v>
      </c>
      <c r="BN167" s="349">
        <f>AVERAGE(BC167:BM167)</f>
        <v>1.9376476814223396</v>
      </c>
      <c r="BO167" s="349">
        <f>SQRT(AVERAGE((BC167-$BN167)^2,(BD167-$BN167)^2,(BE167-$BN167)^2,(BF167-$BN167)^2,(BG167-$BN167)^2,(BH167-$BN167)^2,(BI167-$BN167)^2,(BJ167-$BN167)^2,(BK167-$BN167)^2,(BL167-$BN167)^2,(BM167-$BN167)^2))</f>
        <v>0.85043120797551519</v>
      </c>
    </row>
    <row r="168" spans="1:67">
      <c r="A168" s="20" t="s">
        <v>277</v>
      </c>
      <c r="B168" s="21" t="s">
        <v>278</v>
      </c>
      <c r="C168" s="21" t="s">
        <v>71</v>
      </c>
      <c r="D168" s="21" t="s">
        <v>724</v>
      </c>
      <c r="E168" s="101">
        <v>23</v>
      </c>
      <c r="F168" s="104">
        <v>106</v>
      </c>
      <c r="G168" s="39" t="s">
        <v>660</v>
      </c>
      <c r="H168" s="40" t="s">
        <v>660</v>
      </c>
      <c r="I168" s="132">
        <v>33.43</v>
      </c>
      <c r="J168" s="214">
        <v>4.0682022135806166</v>
      </c>
      <c r="K168" s="351">
        <v>0.33500000000000002</v>
      </c>
      <c r="L168" s="351">
        <v>0.34</v>
      </c>
      <c r="M168" s="387">
        <v>1.4925373134328399</v>
      </c>
      <c r="N168" s="26">
        <v>40505</v>
      </c>
      <c r="O168" s="26">
        <v>40508</v>
      </c>
      <c r="P168" s="352">
        <v>40522</v>
      </c>
      <c r="Q168" s="26" t="s">
        <v>247</v>
      </c>
      <c r="R168" s="21"/>
      <c r="S168" s="211">
        <v>1.36</v>
      </c>
      <c r="T168" s="214">
        <v>61.261261261261239</v>
      </c>
      <c r="U168" s="332">
        <v>-7.443818971142468</v>
      </c>
      <c r="V168" s="22">
        <v>15.058558558558561</v>
      </c>
      <c r="W168" s="333">
        <v>9</v>
      </c>
      <c r="X168" s="353">
        <v>2.2200000000000002</v>
      </c>
      <c r="Y168" s="131">
        <v>4.3600000000000003</v>
      </c>
      <c r="Z168" s="353">
        <v>0.7</v>
      </c>
      <c r="AA168" s="353">
        <v>1.28</v>
      </c>
      <c r="AB168" s="131">
        <v>2.2999999999999998</v>
      </c>
      <c r="AC168" s="353">
        <v>2.46</v>
      </c>
      <c r="AD168" s="335">
        <v>6.956521739130439</v>
      </c>
      <c r="AE168" s="335">
        <v>3.3336657359393702</v>
      </c>
      <c r="AF168" s="354">
        <v>3020</v>
      </c>
      <c r="AG168" s="353">
        <v>28.01</v>
      </c>
      <c r="AH168" s="353">
        <v>35.25</v>
      </c>
      <c r="AI168" s="355">
        <v>19.35023205997857</v>
      </c>
      <c r="AJ168" s="356">
        <v>-5.163120567375886</v>
      </c>
      <c r="AK168" s="357">
        <v>0.959484668306824</v>
      </c>
      <c r="AL168" s="339">
        <v>1.5094339622641508</v>
      </c>
      <c r="AM168" s="438">
        <v>1.5328052697237473</v>
      </c>
      <c r="AN168" s="438">
        <v>1.5571691335735771</v>
      </c>
      <c r="AO168" s="335">
        <v>1.6229223717784571</v>
      </c>
      <c r="AP168" s="358"/>
      <c r="AQ168" s="359">
        <v>1.345</v>
      </c>
      <c r="AR168" s="359">
        <v>1.325</v>
      </c>
      <c r="AS168" s="427">
        <v>1.3049999999999999</v>
      </c>
      <c r="AT168" s="427">
        <v>1.2849999999999999</v>
      </c>
      <c r="AU168" s="427">
        <v>1.2649999999999999</v>
      </c>
      <c r="AV168" s="427">
        <v>1.2450000000000001</v>
      </c>
      <c r="AW168" s="427">
        <v>1.2250000000000001</v>
      </c>
      <c r="AX168" s="427">
        <v>1.2050000000000001</v>
      </c>
      <c r="AY168" s="427">
        <v>1.1850000000000001</v>
      </c>
      <c r="AZ168" s="427">
        <v>1.165</v>
      </c>
      <c r="BA168" s="427">
        <v>1.145</v>
      </c>
      <c r="BB168" s="366">
        <v>1.1100000000000001</v>
      </c>
      <c r="BC168" s="363">
        <v>1.5094339622641508</v>
      </c>
      <c r="BD168" s="445">
        <v>1.5325670498084201</v>
      </c>
      <c r="BE168" s="445">
        <v>1.556420233463029</v>
      </c>
      <c r="BF168" s="445">
        <v>1.5810276679841808</v>
      </c>
      <c r="BG168" s="445">
        <v>1.6064257028112201</v>
      </c>
      <c r="BH168" s="445">
        <v>1.6326530612244872</v>
      </c>
      <c r="BI168" s="445">
        <v>1.6597510373443918</v>
      </c>
      <c r="BJ168" s="445">
        <v>1.6877637130801699</v>
      </c>
      <c r="BK168" s="445">
        <v>1.716738197424905</v>
      </c>
      <c r="BL168" s="445">
        <v>1.7467248908296977</v>
      </c>
      <c r="BM168" s="365">
        <v>3.1531531531531427</v>
      </c>
      <c r="BN168" s="349">
        <v>1.7620598790352544</v>
      </c>
      <c r="BO168" s="349">
        <v>0.44578143772399198</v>
      </c>
    </row>
    <row r="169" spans="1:67">
      <c r="A169" s="20" t="s">
        <v>482</v>
      </c>
      <c r="B169" s="21" t="s">
        <v>483</v>
      </c>
      <c r="C169" s="21" t="s">
        <v>71</v>
      </c>
      <c r="D169" s="21" t="s">
        <v>612</v>
      </c>
      <c r="E169" s="101">
        <v>14</v>
      </c>
      <c r="F169" s="104">
        <v>184</v>
      </c>
      <c r="G169" s="39" t="s">
        <v>660</v>
      </c>
      <c r="H169" s="40" t="s">
        <v>660</v>
      </c>
      <c r="I169" s="156">
        <v>18.2</v>
      </c>
      <c r="J169" s="214">
        <v>4.1802197802197796</v>
      </c>
      <c r="K169" s="351">
        <v>0.18920000000000001</v>
      </c>
      <c r="L169" s="351">
        <v>0.19020000000000001</v>
      </c>
      <c r="M169" s="387">
        <v>0.52854122621564004</v>
      </c>
      <c r="N169" s="26">
        <v>40669</v>
      </c>
      <c r="O169" s="26">
        <v>40673</v>
      </c>
      <c r="P169" s="352">
        <v>40683</v>
      </c>
      <c r="Q169" s="26" t="s">
        <v>696</v>
      </c>
      <c r="R169" s="21"/>
      <c r="S169" s="211">
        <v>0.76080000000000003</v>
      </c>
      <c r="T169" s="214">
        <v>83.604395604395606</v>
      </c>
      <c r="U169" s="332">
        <v>14.309521329881642</v>
      </c>
      <c r="V169" s="22">
        <v>20</v>
      </c>
      <c r="W169" s="333">
        <v>12</v>
      </c>
      <c r="X169" s="353">
        <v>0.91</v>
      </c>
      <c r="Y169" s="131">
        <v>4.0599999999999996</v>
      </c>
      <c r="Z169" s="124">
        <v>2.16</v>
      </c>
      <c r="AA169" s="353">
        <v>1.47</v>
      </c>
      <c r="AB169" s="131">
        <v>0.99</v>
      </c>
      <c r="AC169" s="124">
        <v>1.0900000000000001</v>
      </c>
      <c r="AD169" s="335">
        <v>10.1010101010101</v>
      </c>
      <c r="AE169" s="335">
        <v>4.5280390107976318</v>
      </c>
      <c r="AF169" s="205">
        <v>140</v>
      </c>
      <c r="AG169" s="124">
        <v>17.260000000000002</v>
      </c>
      <c r="AH169" s="124">
        <v>19.989999999999998</v>
      </c>
      <c r="AI169" s="355">
        <v>5.4461181923522464</v>
      </c>
      <c r="AJ169" s="356">
        <v>-8.9544772386193081</v>
      </c>
      <c r="AK169" s="357">
        <v>1.196893048867403</v>
      </c>
      <c r="AL169" s="339">
        <v>4.2076124567474107</v>
      </c>
      <c r="AM169" s="437">
        <v>4.2772907764187629</v>
      </c>
      <c r="AN169" s="437">
        <v>5.3384720624371163</v>
      </c>
      <c r="AO169" s="335">
        <v>4.4602749322412816</v>
      </c>
      <c r="AP169" s="358"/>
      <c r="AQ169" s="359">
        <v>0.75290000000000001</v>
      </c>
      <c r="AR169" s="359">
        <v>0.72250000000000003</v>
      </c>
      <c r="AS169" s="428">
        <v>0.70720000000000005</v>
      </c>
      <c r="AT169" s="428">
        <v>0.66400000000000003</v>
      </c>
      <c r="AU169" s="428">
        <v>0.61339999999999995</v>
      </c>
      <c r="AV169" s="428">
        <v>0.58050000000000002</v>
      </c>
      <c r="AW169" s="428">
        <v>0.55330000000000001</v>
      </c>
      <c r="AX169" s="428">
        <v>0.53268000000000004</v>
      </c>
      <c r="AY169" s="428">
        <v>0.51556000000000002</v>
      </c>
      <c r="AZ169" s="428">
        <v>0.49334</v>
      </c>
      <c r="BA169" s="428">
        <v>0.48665999999999998</v>
      </c>
      <c r="BB169" s="366">
        <v>0.47110000000000002</v>
      </c>
      <c r="BC169" s="363">
        <v>4.2076124567474107</v>
      </c>
      <c r="BD169" s="364">
        <v>2.1634615384615428</v>
      </c>
      <c r="BE169" s="364">
        <v>6.5060240963855422</v>
      </c>
      <c r="BF169" s="364">
        <v>8.2491033583306201</v>
      </c>
      <c r="BG169" s="364">
        <v>5.6675279931093669</v>
      </c>
      <c r="BH169" s="364">
        <v>4.9159587926983495</v>
      </c>
      <c r="BI169" s="364">
        <v>3.8709919651573226</v>
      </c>
      <c r="BJ169" s="364">
        <v>3.3206610287842331</v>
      </c>
      <c r="BK169" s="364">
        <v>4.5039931892812302</v>
      </c>
      <c r="BL169" s="364">
        <v>1.372621542760855</v>
      </c>
      <c r="BM169" s="365">
        <v>3.3029080874549028</v>
      </c>
      <c r="BN169" s="349">
        <v>4.3709876408337616</v>
      </c>
      <c r="BO169" s="349">
        <v>1.8581002249050982</v>
      </c>
    </row>
    <row r="170" spans="1:67">
      <c r="A170" s="29" t="s">
        <v>587</v>
      </c>
      <c r="B170" s="31" t="s">
        <v>588</v>
      </c>
      <c r="C170" s="31" t="s">
        <v>71</v>
      </c>
      <c r="D170" s="31" t="s">
        <v>620</v>
      </c>
      <c r="E170" s="102">
        <v>37</v>
      </c>
      <c r="F170" s="104">
        <v>59</v>
      </c>
      <c r="G170" s="41" t="s">
        <v>660</v>
      </c>
      <c r="H170" s="43" t="s">
        <v>796</v>
      </c>
      <c r="I170" s="134">
        <v>52.6</v>
      </c>
      <c r="J170" s="214">
        <f>(S170/I170)*100</f>
        <v>4.5627376425855504</v>
      </c>
      <c r="K170" s="367">
        <v>0.59499999999999997</v>
      </c>
      <c r="L170" s="398">
        <v>0.6</v>
      </c>
      <c r="M170" s="431">
        <f>((L170/K170)-1)*100</f>
        <v>0.84033613445377853</v>
      </c>
      <c r="N170" s="45">
        <v>40588</v>
      </c>
      <c r="O170" s="45">
        <v>40590</v>
      </c>
      <c r="P170" s="44">
        <v>40617</v>
      </c>
      <c r="Q170" s="45" t="s">
        <v>8</v>
      </c>
      <c r="R170" s="31"/>
      <c r="S170" s="171">
        <f>L170*4</f>
        <v>2.4</v>
      </c>
      <c r="T170" s="214">
        <f>S170/X170*100</f>
        <v>64.343163538873995</v>
      </c>
      <c r="U170" s="332">
        <f>(I170/SQRT(22.5*X170*(I170/AA170))-1)*100</f>
        <v>-6.9991880266451307</v>
      </c>
      <c r="V170" s="32">
        <f>I170/X170</f>
        <v>14.101876675603217</v>
      </c>
      <c r="W170" s="369">
        <v>12</v>
      </c>
      <c r="X170" s="125">
        <v>3.73</v>
      </c>
      <c r="Y170" s="133">
        <v>4.3499999999999996</v>
      </c>
      <c r="Z170" s="125">
        <v>1.17</v>
      </c>
      <c r="AA170" s="125">
        <v>1.38</v>
      </c>
      <c r="AB170" s="133">
        <v>3.55</v>
      </c>
      <c r="AC170" s="125">
        <v>3.69</v>
      </c>
      <c r="AD170" s="370">
        <f>(AC170/AB170-1)*100</f>
        <v>3.9436619718309807</v>
      </c>
      <c r="AE170" s="335">
        <f>(I170/AB170)/Y170</f>
        <v>3.4061842318277487</v>
      </c>
      <c r="AF170" s="371">
        <v>15390</v>
      </c>
      <c r="AG170" s="125">
        <v>45.9</v>
      </c>
      <c r="AH170" s="125">
        <v>54.36</v>
      </c>
      <c r="AI170" s="372">
        <f>((I170-AG170)/AG170)*100</f>
        <v>14.596949891067545</v>
      </c>
      <c r="AJ170" s="373">
        <f>((I170-AH170)/AH170)*100</f>
        <v>-3.2376747608535652</v>
      </c>
      <c r="AK170" s="374">
        <f>AN170/AO170</f>
        <v>0.97796884239036075</v>
      </c>
      <c r="AL170" s="339">
        <f>((AQ170/AR170)^(1/1)-1)*100</f>
        <v>0.84745762711864181</v>
      </c>
      <c r="AM170" s="437">
        <f>((AQ170/AT170)^(1/3)-1)*100</f>
        <v>0.85474230603979073</v>
      </c>
      <c r="AN170" s="437">
        <f>((AQ170/AV170)^(1/5)-1)*100</f>
        <v>0.8621965815340138</v>
      </c>
      <c r="AO170" s="335">
        <f>((AQ170/BA170)^(1/10)-1)*100</f>
        <v>0.88161968373821065</v>
      </c>
      <c r="AP170" s="375"/>
      <c r="AQ170" s="376">
        <v>2.38</v>
      </c>
      <c r="AR170" s="376">
        <v>2.36</v>
      </c>
      <c r="AS170" s="378">
        <v>2.34</v>
      </c>
      <c r="AT170" s="378">
        <v>2.3199999999999998</v>
      </c>
      <c r="AU170" s="378">
        <v>2.2999999999999998</v>
      </c>
      <c r="AV170" s="378">
        <v>2.2799999999999998</v>
      </c>
      <c r="AW170" s="378">
        <v>2.2599999999999998</v>
      </c>
      <c r="AX170" s="378">
        <v>2.2400000000000002</v>
      </c>
      <c r="AY170" s="378">
        <v>2.2200000000000002</v>
      </c>
      <c r="AZ170" s="378">
        <v>2.2000000000000002</v>
      </c>
      <c r="BA170" s="378">
        <v>2.1800000000000002</v>
      </c>
      <c r="BB170" s="398">
        <v>2.14</v>
      </c>
      <c r="BC170" s="363">
        <f t="shared" ref="BC170:BM170" si="51">((AQ170/AR170)-1)*100</f>
        <v>0.84745762711864181</v>
      </c>
      <c r="BD170" s="445">
        <f t="shared" si="51"/>
        <v>0.85470085470085166</v>
      </c>
      <c r="BE170" s="445">
        <f t="shared" si="51"/>
        <v>0.86206896551723755</v>
      </c>
      <c r="BF170" s="445">
        <f t="shared" si="51"/>
        <v>0.86956521739129933</v>
      </c>
      <c r="BG170" s="445">
        <f t="shared" si="51"/>
        <v>0.87719298245614308</v>
      </c>
      <c r="BH170" s="445">
        <f t="shared" si="51"/>
        <v>0.88495575221239076</v>
      </c>
      <c r="BI170" s="445">
        <f t="shared" si="51"/>
        <v>0.89285714285711748</v>
      </c>
      <c r="BJ170" s="445">
        <f t="shared" si="51"/>
        <v>0.9009009009008917</v>
      </c>
      <c r="BK170" s="445">
        <f t="shared" si="51"/>
        <v>0.90909090909090384</v>
      </c>
      <c r="BL170" s="445">
        <f t="shared" si="51"/>
        <v>0.91743119266054496</v>
      </c>
      <c r="BM170" s="365">
        <f t="shared" si="51"/>
        <v>1.8691588785046731</v>
      </c>
      <c r="BN170" s="349">
        <f>AVERAGE(BC170:BM170)</f>
        <v>0.97139822031006318</v>
      </c>
      <c r="BO170" s="349">
        <f>SQRT(AVERAGE((BC170-$BN170)^2,(BD170-$BN170)^2,(BE170-$BN170)^2,(BF170-$BN170)^2,(BG170-$BN170)^2,(BH170-$BN170)^2,(BI170-$BN170)^2,(BJ170-$BN170)^2,(BK170-$BN170)^2,(BL170-$BN170)^2,(BM170-$BN170)^2))</f>
        <v>0.28469389186948946</v>
      </c>
    </row>
    <row r="171" spans="1:67" s="765" customFormat="1">
      <c r="A171" s="904" t="s">
        <v>666</v>
      </c>
      <c r="B171" s="766" t="s">
        <v>81</v>
      </c>
      <c r="C171" s="766" t="s">
        <v>71</v>
      </c>
      <c r="D171" s="766" t="s">
        <v>216</v>
      </c>
      <c r="E171" s="767">
        <v>12</v>
      </c>
      <c r="F171" s="768">
        <v>204</v>
      </c>
      <c r="G171" s="769" t="s">
        <v>660</v>
      </c>
      <c r="H171" s="770" t="s">
        <v>660</v>
      </c>
      <c r="I171" s="785">
        <v>36.82</v>
      </c>
      <c r="J171" s="772">
        <v>4.5627376425855504</v>
      </c>
      <c r="K171" s="960">
        <v>0.39</v>
      </c>
      <c r="L171" s="890">
        <v>0.42</v>
      </c>
      <c r="M171" s="891">
        <v>7.6923076923076872</v>
      </c>
      <c r="N171" s="776">
        <v>40611</v>
      </c>
      <c r="O171" s="776">
        <v>40613</v>
      </c>
      <c r="P171" s="775">
        <v>40625</v>
      </c>
      <c r="Q171" s="776" t="s">
        <v>665</v>
      </c>
      <c r="R171" s="766"/>
      <c r="S171" s="778">
        <v>1.68</v>
      </c>
      <c r="T171" s="772">
        <v>61.313868613138666</v>
      </c>
      <c r="U171" s="780">
        <v>-0.42979629255419599</v>
      </c>
      <c r="V171" s="882">
        <v>13.43795620437956</v>
      </c>
      <c r="W171" s="782">
        <v>12</v>
      </c>
      <c r="X171" s="869">
        <v>2.74</v>
      </c>
      <c r="Y171" s="846">
        <v>4.46</v>
      </c>
      <c r="Z171" s="869">
        <v>0.92</v>
      </c>
      <c r="AA171" s="869">
        <v>1.66</v>
      </c>
      <c r="AB171" s="846">
        <v>2.83</v>
      </c>
      <c r="AC171" s="869">
        <v>2.76</v>
      </c>
      <c r="AD171" s="848">
        <v>-2.4734982332155537</v>
      </c>
      <c r="AE171" s="787">
        <v>2.917175046348381</v>
      </c>
      <c r="AF171" s="849">
        <v>1350</v>
      </c>
      <c r="AG171" s="869">
        <v>31.56</v>
      </c>
      <c r="AH171" s="869">
        <v>38.71</v>
      </c>
      <c r="AI171" s="850">
        <v>16.666666666666671</v>
      </c>
      <c r="AJ171" s="851">
        <v>-4.8824593128390612</v>
      </c>
      <c r="AK171" s="913">
        <v>0.901150829645332</v>
      </c>
      <c r="AL171" s="791">
        <v>34.48275862068968</v>
      </c>
      <c r="AM171" s="792">
        <v>20.12332999430442</v>
      </c>
      <c r="AN171" s="792">
        <v>15.468148270605051</v>
      </c>
      <c r="AO171" s="786">
        <v>17.164882683060821</v>
      </c>
      <c r="AP171" s="914"/>
      <c r="AQ171" s="883">
        <v>1.56</v>
      </c>
      <c r="AR171" s="883">
        <v>1.1599999999999999</v>
      </c>
      <c r="AS171" s="793">
        <v>0.96</v>
      </c>
      <c r="AT171" s="793">
        <v>0.9</v>
      </c>
      <c r="AU171" s="793">
        <v>0.84</v>
      </c>
      <c r="AV171" s="793">
        <v>0.76</v>
      </c>
      <c r="AW171" s="793">
        <v>0.64</v>
      </c>
      <c r="AX171" s="793">
        <v>0.6</v>
      </c>
      <c r="AY171" s="793">
        <v>0.5</v>
      </c>
      <c r="AZ171" s="793">
        <v>0.4</v>
      </c>
      <c r="BA171" s="793">
        <v>0.32</v>
      </c>
      <c r="BB171" s="871">
        <v>0</v>
      </c>
      <c r="BC171" s="795">
        <v>34.48275862068968</v>
      </c>
      <c r="BD171" s="796">
        <v>20.833333333333314</v>
      </c>
      <c r="BE171" s="796">
        <v>6.6666666666666652</v>
      </c>
      <c r="BF171" s="796">
        <v>7.1428571428571397</v>
      </c>
      <c r="BG171" s="796">
        <v>10.526315789473667</v>
      </c>
      <c r="BH171" s="796">
        <v>18.75</v>
      </c>
      <c r="BI171" s="796">
        <v>6.6666666666666652</v>
      </c>
      <c r="BJ171" s="796">
        <v>2</v>
      </c>
      <c r="BK171" s="796">
        <v>25</v>
      </c>
      <c r="BL171" s="796">
        <v>25</v>
      </c>
      <c r="BM171" s="797">
        <v>0</v>
      </c>
      <c r="BN171" s="798">
        <v>15.91532711088065</v>
      </c>
      <c r="BO171" s="798">
        <v>9.9502833834142361</v>
      </c>
    </row>
    <row r="172" spans="1:67" s="765" customFormat="1">
      <c r="A172" s="718" t="s">
        <v>635</v>
      </c>
      <c r="B172" s="831" t="s">
        <v>636</v>
      </c>
      <c r="C172" s="831" t="s">
        <v>71</v>
      </c>
      <c r="D172" s="831" t="s">
        <v>620</v>
      </c>
      <c r="E172" s="832">
        <v>41</v>
      </c>
      <c r="F172" s="768">
        <v>35</v>
      </c>
      <c r="G172" s="833" t="s">
        <v>660</v>
      </c>
      <c r="H172" s="834" t="s">
        <v>660</v>
      </c>
      <c r="I172" s="835">
        <v>29.88</v>
      </c>
      <c r="J172" s="860">
        <f>(S172/I172)*100</f>
        <v>4.8862115127175372</v>
      </c>
      <c r="K172" s="917">
        <v>0.36</v>
      </c>
      <c r="L172" s="917">
        <v>0.36499999999999999</v>
      </c>
      <c r="M172" s="977">
        <f>((L172/K172)-1)*100</f>
        <v>1.388888888888884</v>
      </c>
      <c r="N172" s="838">
        <v>40585</v>
      </c>
      <c r="O172" s="839">
        <v>40589</v>
      </c>
      <c r="P172" s="867">
        <v>40603</v>
      </c>
      <c r="Q172" s="839" t="s">
        <v>7</v>
      </c>
      <c r="R172" s="912"/>
      <c r="S172" s="778">
        <f>L172*4</f>
        <v>1.46</v>
      </c>
      <c r="T172" s="860">
        <f>S172/X172*100</f>
        <v>89.024390243902445</v>
      </c>
      <c r="U172" s="843">
        <f>(I172/SQRT(22.5*X172*(I172/AA172))-1)*100</f>
        <v>-6.9172935293432714</v>
      </c>
      <c r="V172" s="882">
        <f>I172/X172</f>
        <v>18.219512195121951</v>
      </c>
      <c r="W172" s="782">
        <v>12</v>
      </c>
      <c r="X172" s="869">
        <v>1.64</v>
      </c>
      <c r="Y172" s="846">
        <v>3.39</v>
      </c>
      <c r="Z172" s="835">
        <v>0.93</v>
      </c>
      <c r="AA172" s="869">
        <v>1.07</v>
      </c>
      <c r="AB172" s="846">
        <v>1.78</v>
      </c>
      <c r="AC172" s="835">
        <v>2.2799999999999998</v>
      </c>
      <c r="AD172" s="848">
        <f>(AC172/AB172-1)*100</f>
        <v>28.089887640449419</v>
      </c>
      <c r="AE172" s="870">
        <f>(I172/AB172)/Y172</f>
        <v>4.9517748831659532</v>
      </c>
      <c r="AF172" s="849">
        <v>1180</v>
      </c>
      <c r="AG172" s="835">
        <v>28.12</v>
      </c>
      <c r="AH172" s="835">
        <v>34.85</v>
      </c>
      <c r="AI172" s="850">
        <f>((I172-AG172)/AG172)*100</f>
        <v>6.2588904694167784</v>
      </c>
      <c r="AJ172" s="851">
        <f>((I172-AH172)/AH172)*100</f>
        <v>-14.261119081779059</v>
      </c>
      <c r="AK172" s="913">
        <f>AN172/AO172</f>
        <v>0.81670143966548125</v>
      </c>
      <c r="AL172" s="852">
        <f>((AQ172/AR172)^(1/1)-1)*100</f>
        <v>1.4084507042253502</v>
      </c>
      <c r="AM172" s="853">
        <f>((AQ172/AT172)^(1/3)-1)*100</f>
        <v>1.6749517495397992</v>
      </c>
      <c r="AN172" s="853">
        <f>((AQ172/AV172)^(1/5)-1)*100</f>
        <v>2.3836255539609663</v>
      </c>
      <c r="AO172" s="848">
        <f>((AQ172/BA172)^(1/10)-1)*100</f>
        <v>2.9186008964760646</v>
      </c>
      <c r="AP172" s="914"/>
      <c r="AQ172" s="883">
        <v>1.44</v>
      </c>
      <c r="AR172" s="883">
        <v>1.42</v>
      </c>
      <c r="AS172" s="896">
        <v>1.4</v>
      </c>
      <c r="AT172" s="916">
        <v>1.37</v>
      </c>
      <c r="AU172" s="916">
        <v>1.32</v>
      </c>
      <c r="AV172" s="916">
        <v>1.28</v>
      </c>
      <c r="AW172" s="916">
        <v>1.24</v>
      </c>
      <c r="AX172" s="916">
        <v>1.2</v>
      </c>
      <c r="AY172" s="916">
        <v>1.1599999999999999</v>
      </c>
      <c r="AZ172" s="916">
        <v>1.1200000000000001</v>
      </c>
      <c r="BA172" s="916">
        <v>1.08</v>
      </c>
      <c r="BB172" s="917">
        <v>1.04</v>
      </c>
      <c r="BC172" s="854">
        <f t="shared" ref="BC172:BM172" si="52">((AQ172/AR172)-1)*100</f>
        <v>1.4084507042253502</v>
      </c>
      <c r="BD172" s="887">
        <f t="shared" si="52"/>
        <v>1.4285714285714235</v>
      </c>
      <c r="BE172" s="887">
        <f t="shared" si="52"/>
        <v>2.1897810218977964</v>
      </c>
      <c r="BF172" s="887">
        <f t="shared" si="52"/>
        <v>3.7878787878787845</v>
      </c>
      <c r="BG172" s="887">
        <f t="shared" si="52"/>
        <v>3.125</v>
      </c>
      <c r="BH172" s="887">
        <f t="shared" si="52"/>
        <v>3.2258064516129004</v>
      </c>
      <c r="BI172" s="887">
        <f t="shared" si="52"/>
        <v>3.3333333333333437</v>
      </c>
      <c r="BJ172" s="887">
        <f t="shared" si="52"/>
        <v>3.4482758620689724</v>
      </c>
      <c r="BK172" s="887">
        <f t="shared" si="52"/>
        <v>3.5714285714285587</v>
      </c>
      <c r="BL172" s="887">
        <f t="shared" si="52"/>
        <v>3.7037037037036979</v>
      </c>
      <c r="BM172" s="856">
        <f t="shared" si="52"/>
        <v>3.8461538461538547</v>
      </c>
      <c r="BN172" s="857">
        <f>AVERAGE(BC172:BM172)</f>
        <v>3.0062167009886078</v>
      </c>
      <c r="BO172" s="857">
        <f>SQRT(AVERAGE((BC172-$BN172)^2,(BD172-$BN172)^2,(BE172-$BN172)^2,(BF172-$BN172)^2,(BG172-$BN172)^2,(BH172-$BN172)^2,(BI172-$BN172)^2,(BJ172-$BN172)^2,(BK172-$BN172)^2,(BL172-$BN172)^2,(BM172-$BN172)^2))</f>
        <v>0.86316443873127868</v>
      </c>
    </row>
    <row r="173" spans="1:67" s="765" customFormat="1">
      <c r="A173" s="718" t="s">
        <v>838</v>
      </c>
      <c r="B173" s="831" t="s">
        <v>839</v>
      </c>
      <c r="C173" s="831" t="s">
        <v>71</v>
      </c>
      <c r="D173" s="831" t="s">
        <v>216</v>
      </c>
      <c r="E173" s="832">
        <v>11</v>
      </c>
      <c r="F173" s="768">
        <v>215</v>
      </c>
      <c r="G173" s="833" t="s">
        <v>660</v>
      </c>
      <c r="H173" s="834" t="s">
        <v>660</v>
      </c>
      <c r="I173" s="864">
        <v>39.19</v>
      </c>
      <c r="J173" s="804">
        <v>4.9502424087777497</v>
      </c>
      <c r="K173" s="866">
        <v>0.47499999999999998</v>
      </c>
      <c r="L173" s="886">
        <v>0.48499999999999999</v>
      </c>
      <c r="M173" s="882">
        <v>2.1052631578947429</v>
      </c>
      <c r="N173" s="867">
        <v>40610</v>
      </c>
      <c r="O173" s="839">
        <v>40612</v>
      </c>
      <c r="P173" s="867">
        <v>40634</v>
      </c>
      <c r="Q173" s="839" t="s">
        <v>245</v>
      </c>
      <c r="R173" s="831"/>
      <c r="S173" s="812">
        <v>1.94</v>
      </c>
      <c r="T173" s="804">
        <v>65.319865319865315</v>
      </c>
      <c r="U173" s="814">
        <v>-11.351672318378021</v>
      </c>
      <c r="V173" s="882">
        <v>13.195286195286192</v>
      </c>
      <c r="W173" s="816">
        <v>12</v>
      </c>
      <c r="X173" s="869">
        <v>2.97</v>
      </c>
      <c r="Y173" s="846">
        <v>2.42</v>
      </c>
      <c r="Z173" s="869">
        <v>1.1399999999999999</v>
      </c>
      <c r="AA173" s="869">
        <v>1.34</v>
      </c>
      <c r="AB173" s="846">
        <v>3.07</v>
      </c>
      <c r="AC173" s="869">
        <v>3.19</v>
      </c>
      <c r="AD173" s="848">
        <v>3.9087947882736178</v>
      </c>
      <c r="AE173" s="821">
        <v>5.2749885589684213</v>
      </c>
      <c r="AF173" s="849">
        <v>5030</v>
      </c>
      <c r="AG173" s="869">
        <v>37.86</v>
      </c>
      <c r="AH173" s="869">
        <v>42.83</v>
      </c>
      <c r="AI173" s="850">
        <v>3.5129424194400372</v>
      </c>
      <c r="AJ173" s="851">
        <v>-8.4987158533738025</v>
      </c>
      <c r="AK173" s="913">
        <v>0.82802467256267298</v>
      </c>
      <c r="AL173" s="825">
        <v>1.6042780748662944</v>
      </c>
      <c r="AM173" s="826">
        <v>2.975707438750907</v>
      </c>
      <c r="AN173" s="826">
        <v>4.3587922222235065</v>
      </c>
      <c r="AO173" s="820">
        <v>5.2640849562288743</v>
      </c>
      <c r="AP173" s="914"/>
      <c r="AQ173" s="883">
        <v>1.9</v>
      </c>
      <c r="AR173" s="883">
        <v>1.87</v>
      </c>
      <c r="AS173" s="916">
        <v>1.82</v>
      </c>
      <c r="AT173" s="916">
        <v>1.74</v>
      </c>
      <c r="AU173" s="916">
        <v>1.65</v>
      </c>
      <c r="AV173" s="916">
        <v>1.5349999999999999</v>
      </c>
      <c r="AW173" s="916">
        <v>1.44</v>
      </c>
      <c r="AX173" s="916">
        <v>1.36</v>
      </c>
      <c r="AY173" s="916">
        <v>1.2749999999999999</v>
      </c>
      <c r="AZ173" s="916">
        <v>1.1875</v>
      </c>
      <c r="BA173" s="916">
        <v>1.1375</v>
      </c>
      <c r="BB173" s="917">
        <v>1.32</v>
      </c>
      <c r="BC173" s="827">
        <v>1.6042780748662944</v>
      </c>
      <c r="BD173" s="828">
        <v>2.7472527472527597</v>
      </c>
      <c r="BE173" s="828">
        <v>4.5977011494252809</v>
      </c>
      <c r="BF173" s="828">
        <v>5.4545454545454666</v>
      </c>
      <c r="BG173" s="828">
        <v>7.4918566775244324</v>
      </c>
      <c r="BH173" s="828">
        <v>6.5972222222222099</v>
      </c>
      <c r="BI173" s="828">
        <v>5.8823529411764497</v>
      </c>
      <c r="BJ173" s="828">
        <v>6.6666666666666865</v>
      </c>
      <c r="BK173" s="828">
        <v>7.3684210526315796</v>
      </c>
      <c r="BL173" s="828">
        <v>4.3956043956044022</v>
      </c>
      <c r="BM173" s="829">
        <v>0</v>
      </c>
      <c r="BN173" s="830">
        <v>4.8005364892650499</v>
      </c>
      <c r="BO173" s="830">
        <v>2.3321491502275746</v>
      </c>
    </row>
    <row r="174" spans="1:67" s="765" customFormat="1">
      <c r="A174" s="719" t="s">
        <v>648</v>
      </c>
      <c r="B174" s="766" t="s">
        <v>649</v>
      </c>
      <c r="C174" s="831" t="s">
        <v>71</v>
      </c>
      <c r="D174" s="766" t="s">
        <v>216</v>
      </c>
      <c r="E174" s="767">
        <v>51</v>
      </c>
      <c r="F174" s="768">
        <v>10</v>
      </c>
      <c r="G174" s="769" t="s">
        <v>660</v>
      </c>
      <c r="H174" s="770" t="s">
        <v>660</v>
      </c>
      <c r="I174" s="771">
        <v>26.41</v>
      </c>
      <c r="J174" s="860">
        <f>(S174/I174)*100</f>
        <v>5.2252934494509651</v>
      </c>
      <c r="K174" s="774">
        <v>0.34</v>
      </c>
      <c r="L174" s="773">
        <v>0.34499999999999997</v>
      </c>
      <c r="M174" s="981">
        <f>((L174/K174)-1)*100</f>
        <v>1.4705882352941124</v>
      </c>
      <c r="N174" s="775">
        <v>40493</v>
      </c>
      <c r="O174" s="776">
        <v>40497</v>
      </c>
      <c r="P174" s="775">
        <v>40513</v>
      </c>
      <c r="Q174" s="776" t="s">
        <v>7</v>
      </c>
      <c r="R174" s="766"/>
      <c r="S174" s="778">
        <f>L174*4</f>
        <v>1.38</v>
      </c>
      <c r="T174" s="860">
        <f>S174/X174*100</f>
        <v>97.183098591549282</v>
      </c>
      <c r="U174" s="843">
        <f>(I174/SQRT(22.5*X174*(I174/AA174))-1)*100</f>
        <v>10.979280165164562</v>
      </c>
      <c r="V174" s="891">
        <f>I174/X174</f>
        <v>18.598591549295776</v>
      </c>
      <c r="W174" s="782">
        <v>12</v>
      </c>
      <c r="X174" s="771">
        <v>1.42</v>
      </c>
      <c r="Y174" s="784">
        <v>2.86</v>
      </c>
      <c r="Z174" s="771">
        <v>1.05</v>
      </c>
      <c r="AA174" s="771">
        <v>1.49</v>
      </c>
      <c r="AB174" s="784">
        <v>1.72</v>
      </c>
      <c r="AC174" s="771">
        <v>1.9</v>
      </c>
      <c r="AD174" s="786">
        <f>(AC174/AB174-1)*100</f>
        <v>10.465116279069765</v>
      </c>
      <c r="AE174" s="848">
        <f>(I174/AB174)/Y174</f>
        <v>5.3687591478289161</v>
      </c>
      <c r="AF174" s="788">
        <v>2160</v>
      </c>
      <c r="AG174" s="771">
        <v>24.08</v>
      </c>
      <c r="AH174" s="771">
        <v>28.84</v>
      </c>
      <c r="AI174" s="789">
        <f>((I174-AG174)/AG174)*100</f>
        <v>9.676079734219277</v>
      </c>
      <c r="AJ174" s="790">
        <f>((I174-AH174)/AH174)*100</f>
        <v>-8.4257975034674057</v>
      </c>
      <c r="AK174" s="961">
        <f>AN174/AO174</f>
        <v>0.83225441135717804</v>
      </c>
      <c r="AL174" s="852">
        <f>((AQ174/AR174)^(1/1)-1)*100</f>
        <v>1.4869888475836479</v>
      </c>
      <c r="AM174" s="861">
        <f>((AQ174/AT174)^(1/3)-1)*100</f>
        <v>2.4337275223374144</v>
      </c>
      <c r="AN174" s="861">
        <f>((AQ174/AV174)^(1/5)-1)*100</f>
        <v>2.7820174603307546</v>
      </c>
      <c r="AO174" s="848">
        <f>((AQ174/BA174)^(1/10)-1)*100</f>
        <v>3.3427488306058351</v>
      </c>
      <c r="AP174" s="878"/>
      <c r="AQ174" s="893">
        <v>1.365</v>
      </c>
      <c r="AR174" s="893">
        <v>1.345</v>
      </c>
      <c r="AS174" s="875">
        <v>1.31</v>
      </c>
      <c r="AT174" s="875">
        <v>1.27</v>
      </c>
      <c r="AU174" s="875">
        <v>1.23</v>
      </c>
      <c r="AV174" s="875">
        <v>1.19</v>
      </c>
      <c r="AW174" s="875">
        <v>1.1499999999999999</v>
      </c>
      <c r="AX174" s="875">
        <v>1.1100000000000001</v>
      </c>
      <c r="AY174" s="875">
        <v>1.07</v>
      </c>
      <c r="AZ174" s="875">
        <v>1.03</v>
      </c>
      <c r="BA174" s="875">
        <v>0.98250000000000004</v>
      </c>
      <c r="BB174" s="773">
        <v>0.95</v>
      </c>
      <c r="BC174" s="854">
        <f t="shared" ref="BC174:BM174" si="53">((AQ174/AR174)-1)*100</f>
        <v>1.4869888475836479</v>
      </c>
      <c r="BD174" s="887">
        <f t="shared" si="53"/>
        <v>2.6717557251908275</v>
      </c>
      <c r="BE174" s="887">
        <f t="shared" si="53"/>
        <v>3.1496062992125928</v>
      </c>
      <c r="BF174" s="887">
        <f t="shared" si="53"/>
        <v>3.2520325203251987</v>
      </c>
      <c r="BG174" s="887">
        <f t="shared" si="53"/>
        <v>3.3613445378151363</v>
      </c>
      <c r="BH174" s="887">
        <f t="shared" si="53"/>
        <v>3.4782608695652195</v>
      </c>
      <c r="BI174" s="887">
        <f t="shared" si="53"/>
        <v>3.603603603603589</v>
      </c>
      <c r="BJ174" s="887">
        <f t="shared" si="53"/>
        <v>3.7383177570093462</v>
      </c>
      <c r="BK174" s="887">
        <f t="shared" si="53"/>
        <v>3.8834951456310662</v>
      </c>
      <c r="BL174" s="887">
        <f t="shared" si="53"/>
        <v>4.8346055979643809</v>
      </c>
      <c r="BM174" s="856">
        <f t="shared" si="53"/>
        <v>3.4210526315789469</v>
      </c>
      <c r="BN174" s="857">
        <f>AVERAGE(BC174:BM174)</f>
        <v>3.3528239577709047</v>
      </c>
      <c r="BO174" s="857">
        <f>SQRT(AVERAGE((BC174-$BN174)^2,(BD174-$BN174)^2,(BE174-$BN174)^2,(BF174-$BN174)^2,(BG174-$BN174)^2,(BH174-$BN174)^2,(BI174-$BN174)^2,(BJ174-$BN174)^2,(BK174-$BN174)^2,(BL174-$BN174)^2,(BM174-$BN174)^2))</f>
        <v>0.78078618516319021</v>
      </c>
    </row>
    <row r="176" spans="1:67" s="658" customFormat="1">
      <c r="A176" s="942" t="s">
        <v>146</v>
      </c>
      <c r="B176" s="951"/>
      <c r="C176" s="951"/>
      <c r="E176" s="952">
        <f>AVERAGE(E7:E174)</f>
        <v>24.892857142857142</v>
      </c>
      <c r="F176" s="658">
        <f t="shared" ref="F176:BO176" si="54">AVERAGE(F7:F174)</f>
        <v>121.03571428571429</v>
      </c>
      <c r="J176" s="446">
        <f t="shared" si="54"/>
        <v>2.7834778398138496</v>
      </c>
      <c r="K176" s="658">
        <f t="shared" si="54"/>
        <v>0.24191035980120207</v>
      </c>
      <c r="L176" s="658">
        <f t="shared" si="54"/>
        <v>0.2597532738095239</v>
      </c>
      <c r="M176" s="658">
        <f t="shared" si="54"/>
        <v>9.4383936887918463</v>
      </c>
      <c r="N176" s="658">
        <f t="shared" si="54"/>
        <v>40571.785714285717</v>
      </c>
      <c r="O176" s="658">
        <f t="shared" si="54"/>
        <v>40574.607142857145</v>
      </c>
      <c r="P176" s="658">
        <f t="shared" si="54"/>
        <v>40591.815476190473</v>
      </c>
      <c r="S176" s="658">
        <f t="shared" si="54"/>
        <v>0.99091785714285763</v>
      </c>
      <c r="T176" s="446">
        <f t="shared" si="54"/>
        <v>33.836106939017625</v>
      </c>
      <c r="U176" s="658">
        <f t="shared" si="54"/>
        <v>40.236013537895488</v>
      </c>
      <c r="V176" s="658">
        <f t="shared" si="54"/>
        <v>16.709786170218997</v>
      </c>
      <c r="W176" s="658">
        <f t="shared" si="54"/>
        <v>10.666666666666666</v>
      </c>
      <c r="X176" s="658">
        <f t="shared" si="54"/>
        <v>2.581428571428571</v>
      </c>
      <c r="Y176" s="658">
        <f t="shared" si="54"/>
        <v>2.371824324324324</v>
      </c>
      <c r="Z176" s="658">
        <f t="shared" si="54"/>
        <v>2.0919047619047615</v>
      </c>
      <c r="AA176" s="658">
        <f t="shared" si="54"/>
        <v>2.6136969696969694</v>
      </c>
      <c r="AB176" s="658">
        <f t="shared" si="54"/>
        <v>2.6607843137254896</v>
      </c>
      <c r="AC176" s="658">
        <f t="shared" si="54"/>
        <v>3.1835714285714269</v>
      </c>
      <c r="AD176" s="446">
        <f t="shared" si="54"/>
        <v>35.608417863198945</v>
      </c>
      <c r="AE176" s="446">
        <f t="shared" si="54"/>
        <v>10.565790822042574</v>
      </c>
      <c r="AF176" s="446">
        <f t="shared" si="54"/>
        <v>3620.4642857142858</v>
      </c>
      <c r="AG176" s="658">
        <f t="shared" si="54"/>
        <v>32.460714285714275</v>
      </c>
      <c r="AH176" s="658">
        <f t="shared" si="54"/>
        <v>47.780892857142831</v>
      </c>
      <c r="AI176" s="658">
        <f t="shared" si="54"/>
        <v>25.721054276801777</v>
      </c>
      <c r="AJ176" s="658">
        <f t="shared" si="54"/>
        <v>-12.958181884887852</v>
      </c>
      <c r="AK176" s="658">
        <f t="shared" si="54"/>
        <v>0.98399138494505767</v>
      </c>
      <c r="AL176" s="446">
        <f t="shared" si="54"/>
        <v>7.2457194735188599</v>
      </c>
      <c r="AM176" s="446">
        <f t="shared" si="54"/>
        <v>8.4201756203836169</v>
      </c>
      <c r="AN176" s="446">
        <f t="shared" si="54"/>
        <v>9.9879257990137056</v>
      </c>
      <c r="AO176" s="446">
        <f t="shared" si="54"/>
        <v>10.506954952831</v>
      </c>
      <c r="AP176" s="658" t="e">
        <f t="shared" si="54"/>
        <v>#DIV/0!</v>
      </c>
      <c r="AQ176" s="658">
        <f t="shared" si="54"/>
        <v>0.91999098011470015</v>
      </c>
      <c r="AR176" s="658">
        <f t="shared" si="54"/>
        <v>0.86824705512203593</v>
      </c>
      <c r="AS176" s="658">
        <f t="shared" si="54"/>
        <v>0.82209094071818767</v>
      </c>
      <c r="AT176" s="658">
        <f t="shared" si="54"/>
        <v>0.75003751631630788</v>
      </c>
      <c r="AU176" s="658">
        <f t="shared" si="54"/>
        <v>0.68277135943024292</v>
      </c>
      <c r="AV176" s="658">
        <f t="shared" si="54"/>
        <v>0.61735754121014152</v>
      </c>
      <c r="AW176" s="658">
        <f t="shared" si="54"/>
        <v>0.55916114146492779</v>
      </c>
      <c r="AX176" s="658">
        <f t="shared" si="54"/>
        <v>0.50750401692375768</v>
      </c>
      <c r="AY176" s="658">
        <f t="shared" si="54"/>
        <v>0.46938856577741156</v>
      </c>
      <c r="AZ176" s="658">
        <f t="shared" si="54"/>
        <v>0.44001654535349644</v>
      </c>
      <c r="BA176" s="658">
        <f t="shared" si="54"/>
        <v>0.41004568100854899</v>
      </c>
      <c r="BB176" s="658">
        <f t="shared" si="54"/>
        <v>0.37289481221758353</v>
      </c>
      <c r="BC176" s="658">
        <f t="shared" si="54"/>
        <v>7.2457194735188599</v>
      </c>
      <c r="BD176" s="658">
        <f t="shared" si="54"/>
        <v>7.3103963200419511</v>
      </c>
      <c r="BE176" s="658">
        <f t="shared" si="54"/>
        <v>11.225136793111277</v>
      </c>
      <c r="BF176" s="658">
        <f t="shared" si="54"/>
        <v>11.852148367689074</v>
      </c>
      <c r="BG176" s="658">
        <f t="shared" si="54"/>
        <v>13.386599334359454</v>
      </c>
      <c r="BH176" s="658">
        <f t="shared" si="54"/>
        <v>13.828540305246809</v>
      </c>
      <c r="BI176" s="658">
        <f t="shared" si="54"/>
        <v>15.112727213557321</v>
      </c>
      <c r="BJ176" s="658">
        <f t="shared" si="54"/>
        <v>25.171156444393237</v>
      </c>
      <c r="BK176" s="658">
        <f t="shared" si="54"/>
        <v>9.5646527248542323</v>
      </c>
      <c r="BL176" s="658">
        <f t="shared" si="54"/>
        <v>11.767064221011983</v>
      </c>
      <c r="BM176" s="658">
        <f t="shared" si="54"/>
        <v>24.126810677857137</v>
      </c>
      <c r="BN176" s="658">
        <f t="shared" si="54"/>
        <v>13.787489131551817</v>
      </c>
      <c r="BO176" s="658">
        <f t="shared" si="54"/>
        <v>15.334664813536877</v>
      </c>
    </row>
    <row r="177" spans="1:73" s="658" customFormat="1">
      <c r="A177" s="951"/>
      <c r="B177" s="951"/>
      <c r="C177" s="951"/>
      <c r="J177" s="446">
        <f>STDEVP(J7:J174)</f>
        <v>1.4488040391886141</v>
      </c>
      <c r="AD177" s="446">
        <f>STDEVP(AD7:AD174)</f>
        <v>162.58791458025806</v>
      </c>
      <c r="AE177" s="446">
        <f t="shared" ref="AE177:AF177" si="55">STDEVP(AE7:AE174)</f>
        <v>6.1655081879763332</v>
      </c>
      <c r="AF177" s="446">
        <f t="shared" si="55"/>
        <v>3771.0607354102722</v>
      </c>
      <c r="AL177" s="446">
        <f>STDEVP(AL7:AL174)</f>
        <v>7.3777890550730083</v>
      </c>
      <c r="AM177" s="446">
        <f t="shared" ref="AM177:AO177" si="56">STDEVP(AM7:AM174)</f>
        <v>6.6742135413063419</v>
      </c>
      <c r="AN177" s="446">
        <f t="shared" si="56"/>
        <v>6.9137788590371105</v>
      </c>
      <c r="AO177" s="446">
        <f t="shared" si="56"/>
        <v>7.1940816957147433</v>
      </c>
    </row>
    <row r="178" spans="1:73">
      <c r="A178" s="122" t="s">
        <v>349</v>
      </c>
      <c r="B178" s="122">
        <v>247</v>
      </c>
      <c r="C178" s="122"/>
      <c r="K178" s="658"/>
      <c r="L178" s="658"/>
      <c r="M178" s="658"/>
      <c r="N178" s="658"/>
      <c r="O178" s="658"/>
      <c r="P178" s="658"/>
      <c r="Q178" s="658"/>
      <c r="R178" s="658"/>
      <c r="S178" s="658"/>
      <c r="T178" s="658"/>
      <c r="U178" s="658"/>
      <c r="V178" s="658"/>
      <c r="W178" s="658"/>
      <c r="X178" s="658"/>
      <c r="Y178" s="658"/>
      <c r="Z178" s="658"/>
      <c r="AA178" s="658"/>
      <c r="AB178" s="658"/>
      <c r="AC178" s="658"/>
      <c r="AD178" s="658"/>
      <c r="AE178" s="658"/>
      <c r="AF178" s="658"/>
      <c r="AG178" s="658"/>
      <c r="AH178" s="658"/>
      <c r="AI178" s="658"/>
      <c r="AJ178" s="658"/>
      <c r="AK178" s="658"/>
      <c r="AL178" s="658"/>
      <c r="AM178" s="658"/>
      <c r="AN178" s="658"/>
      <c r="AO178" s="658"/>
      <c r="AP178" s="658"/>
      <c r="AQ178" s="658"/>
      <c r="AR178" s="658"/>
      <c r="AS178" s="658"/>
      <c r="AT178" s="658"/>
      <c r="AU178" s="658"/>
      <c r="AV178" s="658"/>
      <c r="AW178" s="658"/>
      <c r="AX178" s="658"/>
      <c r="AY178" s="658"/>
      <c r="AZ178" s="658"/>
      <c r="BA178" s="658"/>
      <c r="BB178" s="658"/>
      <c r="BC178" s="658"/>
      <c r="BD178" s="658"/>
      <c r="BE178" s="658"/>
      <c r="BF178" s="658"/>
      <c r="BG178" s="658"/>
      <c r="BH178" s="658"/>
      <c r="BI178" s="658"/>
      <c r="BJ178" s="658"/>
      <c r="BK178" s="658"/>
      <c r="BL178" s="658"/>
      <c r="BM178" s="658"/>
      <c r="BN178" s="658"/>
      <c r="BO178" s="658"/>
      <c r="BP178" s="658"/>
      <c r="BQ178" s="658"/>
      <c r="BR178" s="658"/>
      <c r="BS178" s="658"/>
      <c r="BT178" s="658"/>
      <c r="BU178" s="658"/>
    </row>
    <row r="179" spans="1:73">
      <c r="A179" s="122" t="s">
        <v>149</v>
      </c>
      <c r="B179" s="122">
        <v>224</v>
      </c>
      <c r="C179" s="122"/>
    </row>
    <row r="180" spans="1:73">
      <c r="A180" s="951" t="s">
        <v>148</v>
      </c>
      <c r="B180" s="122">
        <v>168</v>
      </c>
      <c r="C180" s="122"/>
    </row>
    <row r="181" spans="1:73">
      <c r="A181" s="951"/>
      <c r="B181" s="122"/>
      <c r="C181" s="122"/>
      <c r="L181" t="s">
        <v>844</v>
      </c>
      <c r="M181">
        <v>25.5</v>
      </c>
    </row>
    <row r="182" spans="1:73">
      <c r="A182" s="951"/>
      <c r="B182" s="122"/>
      <c r="C182" s="122"/>
    </row>
    <row r="183" spans="1:73">
      <c r="A183" s="919" t="s">
        <v>843</v>
      </c>
      <c r="B183" s="122"/>
      <c r="C183" s="122"/>
    </row>
    <row r="184" spans="1:73" ht="24">
      <c r="A184" s="122"/>
      <c r="B184" s="919" t="s">
        <v>153</v>
      </c>
      <c r="C184" s="919" t="s">
        <v>154</v>
      </c>
      <c r="D184" s="924" t="s">
        <v>155</v>
      </c>
      <c r="E184" s="1135" t="s">
        <v>156</v>
      </c>
      <c r="F184" s="1136"/>
      <c r="G184" s="1136"/>
      <c r="H184" s="918"/>
      <c r="I184" s="925" t="s">
        <v>157</v>
      </c>
      <c r="J184" s="918"/>
      <c r="K184" s="1135" t="s">
        <v>159</v>
      </c>
      <c r="L184" s="1138"/>
      <c r="M184" s="918" t="s">
        <v>158</v>
      </c>
      <c r="N184" s="463"/>
      <c r="O184" s="924" t="s">
        <v>160</v>
      </c>
      <c r="P184" s="924" t="s">
        <v>161</v>
      </c>
      <c r="T184" s="463"/>
    </row>
    <row r="185" spans="1:73">
      <c r="A185" s="920" t="s">
        <v>152</v>
      </c>
      <c r="B185" s="122">
        <f>COUNTA(C7:C19)</f>
        <v>13</v>
      </c>
      <c r="C185" s="921">
        <f>B185/$B$196</f>
        <v>7.7380952380952384E-2</v>
      </c>
      <c r="D185" s="465">
        <f>AVERAGE(AF7:AF19)</f>
        <v>4903.6923076923076</v>
      </c>
      <c r="E185" s="1137">
        <f t="shared" ref="E185:E194" si="57">B185*D185</f>
        <v>63748</v>
      </c>
      <c r="F185" s="1137"/>
      <c r="G185" s="1137"/>
      <c r="I185" s="946">
        <f t="shared" ref="I185:I196" si="58">E185/$E$196</f>
        <v>0.1048076575287963</v>
      </c>
      <c r="J185" s="658"/>
      <c r="K185" s="947">
        <f t="shared" ref="K185:K194" si="59">(C185+I185)/2</f>
        <v>9.1094304954874333E-2</v>
      </c>
      <c r="L185" s="658"/>
      <c r="M185" s="658">
        <f t="shared" ref="M185:M194" si="60">ROUND($M$181*K185+0.5,0)</f>
        <v>3</v>
      </c>
      <c r="N185" s="658"/>
      <c r="O185" s="930">
        <f>M185/$M$196</f>
        <v>0.1</v>
      </c>
      <c r="P185" s="948">
        <v>0.107</v>
      </c>
    </row>
    <row r="186" spans="1:73">
      <c r="A186" s="920" t="s">
        <v>72</v>
      </c>
      <c r="B186" s="122">
        <f>COUNTA(C20:C33)</f>
        <v>14</v>
      </c>
      <c r="C186" s="944">
        <f t="shared" ref="C186:C196" si="61">B186/$B$196</f>
        <v>8.3333333333333329E-2</v>
      </c>
      <c r="D186" s="945">
        <f>AVERAGE(AF20:AF33)</f>
        <v>5806.4285714285716</v>
      </c>
      <c r="E186" s="1139">
        <f t="shared" si="57"/>
        <v>81290</v>
      </c>
      <c r="F186" s="1139"/>
      <c r="G186" s="1139"/>
      <c r="H186" s="658"/>
      <c r="I186" s="946">
        <f t="shared" si="58"/>
        <v>0.13364834160312247</v>
      </c>
      <c r="J186" s="658"/>
      <c r="K186" s="947">
        <f t="shared" si="59"/>
        <v>0.10849083746822791</v>
      </c>
      <c r="L186" s="658"/>
      <c r="M186" s="658">
        <f t="shared" si="60"/>
        <v>3</v>
      </c>
      <c r="N186" s="658"/>
      <c r="O186" s="947">
        <f t="shared" ref="O186:O194" si="62">M186/$M$196</f>
        <v>0.1</v>
      </c>
      <c r="P186" s="948">
        <v>0.1135</v>
      </c>
    </row>
    <row r="187" spans="1:73">
      <c r="A187" s="920" t="s">
        <v>105</v>
      </c>
      <c r="B187" s="122">
        <f>COUNTA(C34:C36)</f>
        <v>3</v>
      </c>
      <c r="C187" s="950">
        <f t="shared" si="61"/>
        <v>1.7857142857142856E-2</v>
      </c>
      <c r="D187" s="945">
        <f>AVERAGE(AF34:AF36)</f>
        <v>7806.666666666667</v>
      </c>
      <c r="E187" s="1139">
        <f t="shared" si="57"/>
        <v>23420</v>
      </c>
      <c r="F187" s="1139"/>
      <c r="G187" s="1139"/>
      <c r="H187" s="658"/>
      <c r="I187" s="946">
        <f t="shared" si="58"/>
        <v>3.850466429259599E-2</v>
      </c>
      <c r="J187" s="658"/>
      <c r="K187" s="947">
        <f t="shared" si="59"/>
        <v>2.8180903574869423E-2</v>
      </c>
      <c r="L187" s="658"/>
      <c r="M187" s="658">
        <f t="shared" si="60"/>
        <v>1</v>
      </c>
      <c r="N187" s="658"/>
      <c r="O187" s="931">
        <f t="shared" si="62"/>
        <v>3.3333333333333333E-2</v>
      </c>
      <c r="P187" s="948">
        <v>0.124</v>
      </c>
    </row>
    <row r="188" spans="1:73">
      <c r="A188" s="920" t="s">
        <v>102</v>
      </c>
      <c r="B188" s="122">
        <f>COUNTA(C37:C84)</f>
        <v>48</v>
      </c>
      <c r="C188" s="950">
        <f t="shared" si="61"/>
        <v>0.2857142857142857</v>
      </c>
      <c r="D188" s="945">
        <f>AVERAGE(AF37:AF84)</f>
        <v>1919.6041666666667</v>
      </c>
      <c r="E188" s="1139">
        <f t="shared" si="57"/>
        <v>92141</v>
      </c>
      <c r="F188" s="1139"/>
      <c r="G188" s="1139"/>
      <c r="H188" s="658"/>
      <c r="I188" s="949">
        <f t="shared" si="58"/>
        <v>0.15148839763382096</v>
      </c>
      <c r="J188" s="658"/>
      <c r="K188" s="947">
        <f t="shared" si="59"/>
        <v>0.21860134167405332</v>
      </c>
      <c r="L188" s="658"/>
      <c r="M188" s="658">
        <f t="shared" si="60"/>
        <v>6</v>
      </c>
      <c r="N188" s="658"/>
      <c r="O188" s="931">
        <f t="shared" si="62"/>
        <v>0.2</v>
      </c>
      <c r="P188" s="948">
        <v>0.1424</v>
      </c>
    </row>
    <row r="189" spans="1:73">
      <c r="A189" s="920" t="s">
        <v>104</v>
      </c>
      <c r="B189" s="122">
        <f>COUNTA(C85:C91)</f>
        <v>7</v>
      </c>
      <c r="C189" s="944">
        <f t="shared" si="61"/>
        <v>4.1666666666666664E-2</v>
      </c>
      <c r="D189" s="945">
        <f>AVERAGE(AF85:AF91)</f>
        <v>4197</v>
      </c>
      <c r="E189" s="1139">
        <f t="shared" si="57"/>
        <v>29379</v>
      </c>
      <c r="F189" s="1139"/>
      <c r="G189" s="1139"/>
      <c r="H189" s="658"/>
      <c r="I189" s="946">
        <f t="shared" si="58"/>
        <v>4.8301816065421763E-2</v>
      </c>
      <c r="J189" s="658"/>
      <c r="K189" s="947">
        <f t="shared" si="59"/>
        <v>4.4984241366044217E-2</v>
      </c>
      <c r="L189" s="658"/>
      <c r="M189" s="658">
        <f t="shared" si="60"/>
        <v>2</v>
      </c>
      <c r="N189" s="658"/>
      <c r="O189" s="947">
        <f t="shared" si="62"/>
        <v>6.6666666666666666E-2</v>
      </c>
      <c r="P189" s="948">
        <v>0.11840000000000001</v>
      </c>
    </row>
    <row r="190" spans="1:73">
      <c r="A190" s="920" t="s">
        <v>151</v>
      </c>
      <c r="B190" s="122">
        <f>COUNTA(C92:C123)</f>
        <v>32</v>
      </c>
      <c r="C190" s="950">
        <f t="shared" si="61"/>
        <v>0.19047619047619047</v>
      </c>
      <c r="D190" s="945">
        <f>AVERAGE(AF92:AF123)</f>
        <v>4176.15625</v>
      </c>
      <c r="E190" s="1139">
        <f t="shared" si="57"/>
        <v>133637</v>
      </c>
      <c r="F190" s="1139"/>
      <c r="G190" s="1139"/>
      <c r="H190" s="658"/>
      <c r="I190" s="949">
        <f t="shared" si="58"/>
        <v>0.2197116918048527</v>
      </c>
      <c r="J190" s="658"/>
      <c r="K190" s="947">
        <f t="shared" si="59"/>
        <v>0.2050939411405216</v>
      </c>
      <c r="L190" s="658"/>
      <c r="M190" s="658">
        <f t="shared" si="60"/>
        <v>6</v>
      </c>
      <c r="N190" s="658"/>
      <c r="O190" s="931">
        <f t="shared" si="62"/>
        <v>0.2</v>
      </c>
      <c r="P190" s="948">
        <v>0.1052</v>
      </c>
    </row>
    <row r="191" spans="1:73">
      <c r="A191" s="920" t="s">
        <v>3</v>
      </c>
      <c r="B191" s="122">
        <f>COUNTA(C124:C129)</f>
        <v>6</v>
      </c>
      <c r="C191" s="944">
        <f t="shared" si="61"/>
        <v>3.5714285714285712E-2</v>
      </c>
      <c r="D191" s="945">
        <f>AVERAGE(AF124:AF129)</f>
        <v>4131.333333333333</v>
      </c>
      <c r="E191" s="1139">
        <f t="shared" si="57"/>
        <v>24788</v>
      </c>
      <c r="F191" s="1139"/>
      <c r="G191" s="1139"/>
      <c r="H191" s="658"/>
      <c r="I191" s="946">
        <f t="shared" si="58"/>
        <v>4.0753783880651984E-2</v>
      </c>
      <c r="J191" s="658"/>
      <c r="K191" s="947">
        <f t="shared" si="59"/>
        <v>3.8234034797468848E-2</v>
      </c>
      <c r="L191" s="658"/>
      <c r="M191" s="658">
        <f t="shared" si="60"/>
        <v>1</v>
      </c>
      <c r="N191" s="658"/>
      <c r="O191" s="931">
        <f t="shared" si="62"/>
        <v>3.3333333333333333E-2</v>
      </c>
      <c r="P191" s="948">
        <v>0.1865</v>
      </c>
    </row>
    <row r="192" spans="1:73">
      <c r="A192" s="920" t="s">
        <v>100</v>
      </c>
      <c r="B192" s="122">
        <f>COUNTA(C130:C143)</f>
        <v>14</v>
      </c>
      <c r="C192" s="944">
        <f t="shared" si="61"/>
        <v>8.3333333333333329E-2</v>
      </c>
      <c r="D192" s="945">
        <f>AVERAGE(AF130:AF143)</f>
        <v>5783.2857142857147</v>
      </c>
      <c r="E192" s="1139">
        <f t="shared" si="57"/>
        <v>80966</v>
      </c>
      <c r="F192" s="1139"/>
      <c r="G192" s="1139"/>
      <c r="H192" s="658"/>
      <c r="I192" s="946">
        <f t="shared" si="58"/>
        <v>0.13311565538489867</v>
      </c>
      <c r="J192" s="658"/>
      <c r="K192" s="947">
        <f t="shared" si="59"/>
        <v>0.10822449435911599</v>
      </c>
      <c r="L192" s="658"/>
      <c r="M192" s="658">
        <f t="shared" si="60"/>
        <v>3</v>
      </c>
      <c r="N192" s="658"/>
      <c r="O192" s="931">
        <f t="shared" si="62"/>
        <v>0.1</v>
      </c>
      <c r="P192" s="948">
        <v>3.56E-2</v>
      </c>
    </row>
    <row r="193" spans="1:67">
      <c r="A193" s="920" t="s">
        <v>4</v>
      </c>
      <c r="B193" s="122">
        <f>COUNTA(C144:C146)</f>
        <v>3</v>
      </c>
      <c r="C193" s="944">
        <f t="shared" si="61"/>
        <v>1.7857142857142856E-2</v>
      </c>
      <c r="D193" s="945">
        <f>AVERAGE(AF144:AF146)</f>
        <v>1299.3333333333333</v>
      </c>
      <c r="E193" s="1139">
        <f t="shared" si="57"/>
        <v>3898</v>
      </c>
      <c r="F193" s="1139"/>
      <c r="G193" s="1139"/>
      <c r="H193" s="658"/>
      <c r="I193" s="946">
        <f t="shared" si="58"/>
        <v>6.4086755513466766E-3</v>
      </c>
      <c r="J193" s="658"/>
      <c r="K193" s="947">
        <f t="shared" si="59"/>
        <v>1.2132909204244766E-2</v>
      </c>
      <c r="L193" s="658"/>
      <c r="M193" s="658">
        <f t="shared" si="60"/>
        <v>1</v>
      </c>
      <c r="N193" s="658"/>
      <c r="O193" s="947">
        <f t="shared" si="62"/>
        <v>3.3333333333333333E-2</v>
      </c>
      <c r="P193" s="948">
        <v>3.0800000000000001E-2</v>
      </c>
    </row>
    <row r="194" spans="1:67">
      <c r="A194" s="920" t="s">
        <v>71</v>
      </c>
      <c r="B194" s="122">
        <f>COUNTA(C147:C174)</f>
        <v>28</v>
      </c>
      <c r="C194" s="921">
        <f t="shared" si="61"/>
        <v>0.16666666666666666</v>
      </c>
      <c r="D194" s="465">
        <f>AVERAGE(AF147:AF174)</f>
        <v>2677.5357142857142</v>
      </c>
      <c r="E194" s="1137">
        <f t="shared" si="57"/>
        <v>74971</v>
      </c>
      <c r="F194" s="1137"/>
      <c r="G194" s="1137"/>
      <c r="I194" s="946">
        <f t="shared" si="58"/>
        <v>0.12325931625449249</v>
      </c>
      <c r="J194" s="658"/>
      <c r="K194" s="947">
        <f t="shared" si="59"/>
        <v>0.14496299146057956</v>
      </c>
      <c r="L194" s="658"/>
      <c r="M194" s="658">
        <f t="shared" si="60"/>
        <v>4</v>
      </c>
      <c r="N194" s="658"/>
      <c r="O194" s="931">
        <f t="shared" si="62"/>
        <v>0.13333333333333333</v>
      </c>
      <c r="P194" s="948">
        <v>3.6700000000000003E-2</v>
      </c>
    </row>
    <row r="195" spans="1:67">
      <c r="A195" s="920"/>
      <c r="B195" s="122"/>
      <c r="C195" s="921"/>
      <c r="I195" s="464">
        <f t="shared" si="58"/>
        <v>0</v>
      </c>
      <c r="K195" s="908"/>
    </row>
    <row r="196" spans="1:67">
      <c r="A196" s="920" t="s">
        <v>258</v>
      </c>
      <c r="B196" s="122">
        <f>SUM(B185:B194)</f>
        <v>168</v>
      </c>
      <c r="C196" s="921">
        <f t="shared" si="61"/>
        <v>1</v>
      </c>
      <c r="E196" s="1134">
        <f>SUM(E185:G194)</f>
        <v>608238</v>
      </c>
      <c r="F196" s="1134"/>
      <c r="G196" s="1134"/>
      <c r="I196" s="464">
        <f t="shared" si="58"/>
        <v>1</v>
      </c>
      <c r="K196" s="908">
        <f>SUM(K185:K194)</f>
        <v>1</v>
      </c>
      <c r="M196">
        <f>SUM(M185:M194)</f>
        <v>30</v>
      </c>
      <c r="O196" s="927">
        <f>SUM(O185:O194)</f>
        <v>0.99999999999999989</v>
      </c>
      <c r="P196" s="927">
        <f>SUM(P185:P194)</f>
        <v>1.0001</v>
      </c>
    </row>
    <row r="197" spans="1:67">
      <c r="A197" s="122"/>
      <c r="B197" s="122"/>
      <c r="C197" s="122"/>
    </row>
    <row r="198" spans="1:67">
      <c r="A198" s="122"/>
      <c r="B198" s="122"/>
      <c r="C198" s="122"/>
    </row>
    <row r="199" spans="1:67">
      <c r="A199" s="122"/>
      <c r="B199" s="122"/>
      <c r="C199" s="122"/>
    </row>
    <row r="200" spans="1:67">
      <c r="A200" s="122" t="s">
        <v>162</v>
      </c>
      <c r="B200" s="122"/>
      <c r="C200" s="122"/>
    </row>
    <row r="201" spans="1:67">
      <c r="A201" s="122" t="s">
        <v>163</v>
      </c>
      <c r="B201" s="122"/>
      <c r="C201" s="122"/>
    </row>
    <row r="202" spans="1:67">
      <c r="A202" s="122" t="s">
        <v>53</v>
      </c>
      <c r="B202" s="122"/>
      <c r="C202" s="122"/>
    </row>
    <row r="203" spans="1:67">
      <c r="A203" s="122"/>
      <c r="B203" s="122"/>
      <c r="C203" s="122"/>
    </row>
    <row r="204" spans="1:67" s="446" customFormat="1" ht="15">
      <c r="A204" s="1141" t="s">
        <v>840</v>
      </c>
      <c r="B204" s="1142"/>
      <c r="C204" s="1142"/>
    </row>
    <row r="205" spans="1:67">
      <c r="A205" s="122"/>
      <c r="B205" s="122"/>
      <c r="C205" s="122"/>
    </row>
    <row r="206" spans="1:67" s="765" customFormat="1">
      <c r="A206" s="720" t="s">
        <v>682</v>
      </c>
      <c r="B206" s="799" t="s">
        <v>437</v>
      </c>
      <c r="C206" s="800" t="s">
        <v>101</v>
      </c>
      <c r="D206" s="801" t="s">
        <v>386</v>
      </c>
      <c r="E206" s="802">
        <v>55</v>
      </c>
      <c r="F206" s="768">
        <v>5</v>
      </c>
      <c r="G206" s="858" t="s">
        <v>660</v>
      </c>
      <c r="H206" s="859" t="s">
        <v>660</v>
      </c>
      <c r="I206" s="803">
        <v>53.16</v>
      </c>
      <c r="J206" s="804">
        <f>(S206/I206)*100</f>
        <v>3.3860045146726865</v>
      </c>
      <c r="K206" s="805">
        <v>0.41</v>
      </c>
      <c r="L206" s="806">
        <v>0.45</v>
      </c>
      <c r="M206" s="807">
        <f>((L206/K206)-1)*100</f>
        <v>9.7560975609756184</v>
      </c>
      <c r="N206" s="872">
        <v>40611</v>
      </c>
      <c r="O206" s="811">
        <v>40613</v>
      </c>
      <c r="P206" s="873">
        <v>40634</v>
      </c>
      <c r="Q206" s="873" t="s">
        <v>245</v>
      </c>
      <c r="R206" s="831"/>
      <c r="S206" s="812">
        <f>L206*4</f>
        <v>1.8</v>
      </c>
      <c r="T206" s="813">
        <f>S206/X206*100</f>
        <v>53.892215568862277</v>
      </c>
      <c r="U206" s="814">
        <f>(I206/SQRT(22.5*X206*(I206/AA206))-1)*100</f>
        <v>42.484932844930469</v>
      </c>
      <c r="V206" s="815">
        <f>I206/X206</f>
        <v>15.916167664670658</v>
      </c>
      <c r="W206" s="816">
        <v>12</v>
      </c>
      <c r="X206" s="817">
        <v>3.34</v>
      </c>
      <c r="Y206" s="818">
        <v>1.37</v>
      </c>
      <c r="Z206" s="803">
        <v>0.7</v>
      </c>
      <c r="AA206" s="819">
        <v>2.87</v>
      </c>
      <c r="AB206" s="818">
        <v>3.49</v>
      </c>
      <c r="AC206" s="803">
        <v>3.81</v>
      </c>
      <c r="AD206" s="820">
        <f>(AC206/AB206-1)*100</f>
        <v>9.169054441260748</v>
      </c>
      <c r="AE206" s="821">
        <f>(I206/AB206)/Y206</f>
        <v>11.118315102587161</v>
      </c>
      <c r="AF206" s="822">
        <v>8360</v>
      </c>
      <c r="AG206" s="803">
        <v>41.6</v>
      </c>
      <c r="AH206" s="803">
        <v>57.66</v>
      </c>
      <c r="AI206" s="823">
        <f>((I206-AG206)/AG206)*100</f>
        <v>27.788461538461529</v>
      </c>
      <c r="AJ206" s="824">
        <f>((I206-AH206)/AH206)*100</f>
        <v>-7.8043704474505731</v>
      </c>
      <c r="AK206" s="913">
        <f>AN206/AO206</f>
        <v>1.3636020752115832</v>
      </c>
      <c r="AL206" s="825">
        <f>((AQ206/AR206)^(1/1)-1)*100</f>
        <v>2.5157232704402288</v>
      </c>
      <c r="AM206" s="826">
        <f>((AQ206/AT206)^(1/3)-1)*100</f>
        <v>4.3993171159373068</v>
      </c>
      <c r="AN206" s="826">
        <f>((AQ206/AV206)^(1/5)-1)*100</f>
        <v>5.6643484341678763</v>
      </c>
      <c r="AO206" s="820">
        <f>((AQ206/BA206)^(1/10)-1)*100</f>
        <v>4.1539599690686657</v>
      </c>
      <c r="AP206" s="914"/>
      <c r="AQ206" s="915">
        <v>1.63</v>
      </c>
      <c r="AR206" s="793">
        <v>1.59</v>
      </c>
      <c r="AS206" s="793">
        <v>1.5349999999999999</v>
      </c>
      <c r="AT206" s="793">
        <v>1.4325000000000001</v>
      </c>
      <c r="AU206" s="793">
        <v>1.325</v>
      </c>
      <c r="AV206" s="793">
        <v>1.2375</v>
      </c>
      <c r="AW206" s="793">
        <v>1.1950000000000001</v>
      </c>
      <c r="AX206" s="793">
        <v>1.175</v>
      </c>
      <c r="AY206" s="793">
        <v>1.155</v>
      </c>
      <c r="AZ206" s="793">
        <v>1.1299999999999999</v>
      </c>
      <c r="BA206" s="793">
        <v>1.085</v>
      </c>
      <c r="BB206" s="917">
        <v>1.03</v>
      </c>
      <c r="BC206" s="827">
        <f t="shared" ref="BC206:BM206" si="63">((AQ206/AR206)-1)*100</f>
        <v>2.5157232704402288</v>
      </c>
      <c r="BD206" s="828">
        <f t="shared" si="63"/>
        <v>3.5830618892508159</v>
      </c>
      <c r="BE206" s="828">
        <f t="shared" si="63"/>
        <v>7.1553228621291209</v>
      </c>
      <c r="BF206" s="828">
        <f t="shared" si="63"/>
        <v>8.1132075471698215</v>
      </c>
      <c r="BG206" s="828">
        <f t="shared" si="63"/>
        <v>7.0707070707070718</v>
      </c>
      <c r="BH206" s="828">
        <f t="shared" si="63"/>
        <v>3.5564853556485421</v>
      </c>
      <c r="BI206" s="828">
        <f t="shared" si="63"/>
        <v>1.7021276595744705</v>
      </c>
      <c r="BJ206" s="828">
        <f t="shared" si="63"/>
        <v>1.7316017316017396</v>
      </c>
      <c r="BK206" s="828">
        <f t="shared" si="63"/>
        <v>2.212389380530988</v>
      </c>
      <c r="BL206" s="828">
        <f t="shared" si="63"/>
        <v>4.1474654377880116</v>
      </c>
      <c r="BM206" s="829">
        <f t="shared" si="63"/>
        <v>5.3398058252427161</v>
      </c>
      <c r="BN206" s="830">
        <f>AVERAGE(BC206:BM206)</f>
        <v>4.2843543663712298</v>
      </c>
      <c r="BO206" s="830">
        <f>SQRT(AVERAGE((BC206-$BN206)^2,(BD206-$BN206)^2,(BE206-$BN206)^2,(BF206-$BN206)^2,(BG206-$BN206)^2,(BH206-$BN206)^2,(BI206-$BN206)^2,(BJ206-$BN206)^2,(BK206-$BN206)^2,(BL206-$BN206)^2,(BM206-$BN206)^2))</f>
        <v>2.2038436384149658</v>
      </c>
    </row>
    <row r="207" spans="1:67" s="765" customFormat="1">
      <c r="A207" s="719" t="s">
        <v>562</v>
      </c>
      <c r="B207" s="766" t="s">
        <v>563</v>
      </c>
      <c r="C207" s="800" t="s">
        <v>101</v>
      </c>
      <c r="D207" s="958" t="s">
        <v>217</v>
      </c>
      <c r="E207" s="767">
        <v>18</v>
      </c>
      <c r="F207" s="768">
        <v>139</v>
      </c>
      <c r="G207" s="833" t="s">
        <v>717</v>
      </c>
      <c r="H207" s="834" t="s">
        <v>717</v>
      </c>
      <c r="I207" s="771">
        <v>29.85</v>
      </c>
      <c r="J207" s="860">
        <v>3.4170854271356785</v>
      </c>
      <c r="K207" s="959">
        <v>0.23</v>
      </c>
      <c r="L207" s="960">
        <v>0.255</v>
      </c>
      <c r="M207" s="772">
        <v>10.869565217391314</v>
      </c>
      <c r="N207" s="775">
        <v>40598</v>
      </c>
      <c r="O207" s="776">
        <v>40602</v>
      </c>
      <c r="P207" s="777">
        <v>40617</v>
      </c>
      <c r="Q207" s="777" t="s">
        <v>8</v>
      </c>
      <c r="R207" s="766"/>
      <c r="S207" s="778">
        <v>1.02</v>
      </c>
      <c r="T207" s="842">
        <v>35.78947368421052</v>
      </c>
      <c r="U207" s="843">
        <v>-10.001949338849471</v>
      </c>
      <c r="V207" s="844">
        <v>10.473684210526324</v>
      </c>
      <c r="W207" s="782">
        <v>6</v>
      </c>
      <c r="X207" s="845">
        <v>2.85</v>
      </c>
      <c r="Y207" s="846">
        <v>0.99</v>
      </c>
      <c r="Z207" s="869">
        <v>0.93</v>
      </c>
      <c r="AA207" s="847">
        <v>1.74</v>
      </c>
      <c r="AB207" s="784">
        <v>2.67</v>
      </c>
      <c r="AC207" s="771">
        <v>3.15</v>
      </c>
      <c r="AD207" s="786">
        <v>17.977528089887638</v>
      </c>
      <c r="AE207" s="848">
        <v>11.292702303938261</v>
      </c>
      <c r="AF207" s="849">
        <v>1360</v>
      </c>
      <c r="AG207" s="869">
        <v>28.55</v>
      </c>
      <c r="AH207" s="869">
        <v>37.51</v>
      </c>
      <c r="AI207" s="850">
        <v>4.553415061295973</v>
      </c>
      <c r="AJ207" s="851">
        <v>-20.421221007731255</v>
      </c>
      <c r="AK207" s="961">
        <v>0.93715866522772795</v>
      </c>
      <c r="AL207" s="852">
        <v>2.2222222222222143</v>
      </c>
      <c r="AM207" s="861">
        <v>7.5272905147686142</v>
      </c>
      <c r="AN207" s="861">
        <v>10.438362870438148</v>
      </c>
      <c r="AO207" s="848">
        <v>11.138309080140289</v>
      </c>
      <c r="AP207" s="878"/>
      <c r="AQ207" s="774">
        <v>0.92</v>
      </c>
      <c r="AR207" s="875">
        <v>0.9</v>
      </c>
      <c r="AS207" s="875">
        <v>0.86</v>
      </c>
      <c r="AT207" s="875">
        <v>0.74</v>
      </c>
      <c r="AU207" s="875">
        <v>0.64</v>
      </c>
      <c r="AV207" s="875">
        <v>0.56000000000000005</v>
      </c>
      <c r="AW207" s="875">
        <v>0.48</v>
      </c>
      <c r="AX207" s="875">
        <v>0.38</v>
      </c>
      <c r="AY207" s="875">
        <v>0.36</v>
      </c>
      <c r="AZ207" s="875">
        <v>0.34</v>
      </c>
      <c r="BA207" s="875">
        <v>0.32</v>
      </c>
      <c r="BB207" s="773">
        <v>0.3</v>
      </c>
      <c r="BC207" s="854">
        <v>2.2222222222222143</v>
      </c>
      <c r="BD207" s="855">
        <v>4.6511627906976827</v>
      </c>
      <c r="BE207" s="855">
        <v>16.21621621621621</v>
      </c>
      <c r="BF207" s="855">
        <v>15.625</v>
      </c>
      <c r="BG207" s="855">
        <v>14.285714285714281</v>
      </c>
      <c r="BH207" s="855">
        <v>16.666666666666671</v>
      </c>
      <c r="BI207" s="855">
        <v>26.315789473684209</v>
      </c>
      <c r="BJ207" s="855">
        <v>5.5555555555555562</v>
      </c>
      <c r="BK207" s="855">
        <v>5.8823529411764497</v>
      </c>
      <c r="BL207" s="855">
        <v>6.25</v>
      </c>
      <c r="BM207" s="856">
        <v>6.6666666666666652</v>
      </c>
      <c r="BN207" s="857">
        <v>10.9397588016909</v>
      </c>
      <c r="BO207" s="857">
        <v>7.0101856764714237</v>
      </c>
    </row>
    <row r="208" spans="1:67" s="765" customFormat="1">
      <c r="A208" s="718" t="s">
        <v>832</v>
      </c>
      <c r="B208" s="831" t="s">
        <v>833</v>
      </c>
      <c r="C208" s="800" t="s">
        <v>101</v>
      </c>
      <c r="D208" s="800" t="s">
        <v>223</v>
      </c>
      <c r="E208" s="832">
        <v>39</v>
      </c>
      <c r="F208" s="768">
        <v>42</v>
      </c>
      <c r="G208" s="900" t="s">
        <v>717</v>
      </c>
      <c r="H208" s="901" t="s">
        <v>717</v>
      </c>
      <c r="I208" s="835">
        <v>21.7</v>
      </c>
      <c r="J208" s="860">
        <f>(S208/I208)*100</f>
        <v>4.9769585253456228</v>
      </c>
      <c r="K208" s="793">
        <v>0.26</v>
      </c>
      <c r="L208" s="915">
        <v>0.27</v>
      </c>
      <c r="M208" s="837">
        <f>((L208/K208)-1)*100</f>
        <v>3.8461538461538547</v>
      </c>
      <c r="N208" s="962">
        <v>40434</v>
      </c>
      <c r="O208" s="880">
        <v>40436</v>
      </c>
      <c r="P208" s="881">
        <v>40466</v>
      </c>
      <c r="Q208" s="840" t="s">
        <v>13</v>
      </c>
      <c r="R208" s="912"/>
      <c r="S208" s="778">
        <f>L208*4</f>
        <v>1.08</v>
      </c>
      <c r="T208" s="842">
        <f>S208/X208*100</f>
        <v>93.103448275862078</v>
      </c>
      <c r="U208" s="843">
        <f>(I208/SQRT(22.5*X208*(I208/AA208))-1)*100</f>
        <v>34.937192712059527</v>
      </c>
      <c r="V208" s="844">
        <f>I208/X208</f>
        <v>18.706896551724139</v>
      </c>
      <c r="W208" s="782">
        <v>12</v>
      </c>
      <c r="X208" s="845">
        <v>1.1599999999999999</v>
      </c>
      <c r="Y208" s="846">
        <v>1.06</v>
      </c>
      <c r="Z208" s="835">
        <v>0.92</v>
      </c>
      <c r="AA208" s="847">
        <v>2.19</v>
      </c>
      <c r="AB208" s="846">
        <v>1.39</v>
      </c>
      <c r="AC208" s="835">
        <v>1.72</v>
      </c>
      <c r="AD208" s="848">
        <f>(AC208/AB208-1)*100</f>
        <v>23.741007194244613</v>
      </c>
      <c r="AE208" s="848">
        <f>(I208/AB208)/Y208</f>
        <v>14.727840369214062</v>
      </c>
      <c r="AF208" s="849">
        <v>3100</v>
      </c>
      <c r="AG208" s="835">
        <v>18.829999999999998</v>
      </c>
      <c r="AH208" s="835">
        <v>26.95</v>
      </c>
      <c r="AI208" s="850">
        <f>((I208-AG208)/AG208)*100</f>
        <v>15.24163568773235</v>
      </c>
      <c r="AJ208" s="851">
        <f>((I208-AH208)/AH208)*100</f>
        <v>-19.480519480519483</v>
      </c>
      <c r="AK208" s="913">
        <f>AN208/AO208</f>
        <v>1.0967031567855632</v>
      </c>
      <c r="AL208" s="852">
        <f>((AQ208/AR208)^(1/1)-1)*100</f>
        <v>3.9603960396039639</v>
      </c>
      <c r="AM208" s="853">
        <f>((AQ208/AT208)^(1/3)-1)*100</f>
        <v>14.471424255333186</v>
      </c>
      <c r="AN208" s="853">
        <f>((AQ208/AV208)^(1/5)-1)*100</f>
        <v>11.111630819510987</v>
      </c>
      <c r="AO208" s="848">
        <f>((AQ208/BA208)^(1/10)-1)*100</f>
        <v>10.131849033861794</v>
      </c>
      <c r="AP208" s="914"/>
      <c r="AQ208" s="915">
        <v>1.05</v>
      </c>
      <c r="AR208" s="793">
        <v>1.01</v>
      </c>
      <c r="AS208" s="793">
        <v>1</v>
      </c>
      <c r="AT208" s="793">
        <v>0.7</v>
      </c>
      <c r="AU208" s="793">
        <v>0.68</v>
      </c>
      <c r="AV208" s="793">
        <v>0.62</v>
      </c>
      <c r="AW208" s="793">
        <v>0.56999999999999995</v>
      </c>
      <c r="AX208" s="793">
        <v>0.53</v>
      </c>
      <c r="AY208" s="793">
        <v>0.49</v>
      </c>
      <c r="AZ208" s="793">
        <v>0.47</v>
      </c>
      <c r="BA208" s="793">
        <v>0.4</v>
      </c>
      <c r="BB208" s="917">
        <v>0.35</v>
      </c>
      <c r="BC208" s="854">
        <f t="shared" ref="BC208:BM208" si="64">((AQ208/AR208)-1)*100</f>
        <v>3.9603960396039639</v>
      </c>
      <c r="BD208" s="855">
        <f t="shared" si="64"/>
        <v>1.0000000000000009</v>
      </c>
      <c r="BE208" s="855">
        <f t="shared" si="64"/>
        <v>42.857142857142861</v>
      </c>
      <c r="BF208" s="855">
        <f t="shared" si="64"/>
        <v>2.9411764705882248</v>
      </c>
      <c r="BG208" s="855">
        <f t="shared" si="64"/>
        <v>9.6774193548387224</v>
      </c>
      <c r="BH208" s="855">
        <f t="shared" si="64"/>
        <v>8.7719298245614077</v>
      </c>
      <c r="BI208" s="855">
        <f t="shared" si="64"/>
        <v>7.5471698113207308</v>
      </c>
      <c r="BJ208" s="855">
        <f t="shared" si="64"/>
        <v>8.163265306122458</v>
      </c>
      <c r="BK208" s="855">
        <f t="shared" si="64"/>
        <v>4.2553191489361764</v>
      </c>
      <c r="BL208" s="855">
        <f t="shared" si="64"/>
        <v>17.499999999999982</v>
      </c>
      <c r="BM208" s="856">
        <f t="shared" si="64"/>
        <v>14.285714285714302</v>
      </c>
      <c r="BN208" s="857">
        <f>AVERAGE(BC208:BM208)</f>
        <v>10.996321190802622</v>
      </c>
      <c r="BO208" s="857">
        <f>SQRT(AVERAGE((BC208-$BN208)^2,(BD208-$BN208)^2,(BE208-$BN208)^2,(BF208-$BN208)^2,(BG208-$BN208)^2,(BH208-$BN208)^2,(BI208-$BN208)^2,(BJ208-$BN208)^2,(BK208-$BN208)^2,(BL208-$BN208)^2,(BM208-$BN208)^2))</f>
        <v>11.097081177264654</v>
      </c>
    </row>
    <row r="209" spans="1:73" s="765" customFormat="1">
      <c r="A209" s="718" t="s">
        <v>405</v>
      </c>
      <c r="B209" s="831" t="s">
        <v>406</v>
      </c>
      <c r="C209" s="800" t="s">
        <v>86</v>
      </c>
      <c r="D209" s="800" t="s">
        <v>677</v>
      </c>
      <c r="E209" s="832">
        <v>34</v>
      </c>
      <c r="F209" s="768">
        <v>74</v>
      </c>
      <c r="G209" s="833" t="s">
        <v>660</v>
      </c>
      <c r="H209" s="834" t="s">
        <v>796</v>
      </c>
      <c r="I209" s="835">
        <v>71.59</v>
      </c>
      <c r="J209" s="860">
        <f>(S209/I209)*100</f>
        <v>3.3524235228383854</v>
      </c>
      <c r="K209" s="793">
        <v>0.55000000000000004</v>
      </c>
      <c r="L209" s="915">
        <v>0.6</v>
      </c>
      <c r="M209" s="837">
        <f>((L209/K209)-1)*100</f>
        <v>9.0909090909090828</v>
      </c>
      <c r="N209" s="838">
        <v>40749</v>
      </c>
      <c r="O209" s="839">
        <v>40751</v>
      </c>
      <c r="P209" s="840">
        <v>40767</v>
      </c>
      <c r="Q209" s="911" t="s">
        <v>17</v>
      </c>
      <c r="R209" s="841" t="s">
        <v>501</v>
      </c>
      <c r="S209" s="778">
        <f>L209*4</f>
        <v>2.4</v>
      </c>
      <c r="T209" s="842">
        <f>S209/X209*100</f>
        <v>60.301507537688437</v>
      </c>
      <c r="U209" s="1076" t="s">
        <v>664</v>
      </c>
      <c r="V209" s="844">
        <f>I209/X209</f>
        <v>17.98743718592965</v>
      </c>
      <c r="W209" s="782">
        <v>6</v>
      </c>
      <c r="X209" s="845">
        <v>3.98</v>
      </c>
      <c r="Y209" s="846">
        <v>2.0099999999999998</v>
      </c>
      <c r="Z209" s="869">
        <v>1.77</v>
      </c>
      <c r="AA209" s="847" t="s">
        <v>762</v>
      </c>
      <c r="AB209" s="846">
        <v>3.88</v>
      </c>
      <c r="AC209" s="869">
        <v>4.0599999999999996</v>
      </c>
      <c r="AD209" s="1078">
        <f>(AC209/AB209-1)*100</f>
        <v>4.6391752577319423</v>
      </c>
      <c r="AE209" s="1078">
        <f>(I209/AB209)/Y209</f>
        <v>9.1796173770323648</v>
      </c>
      <c r="AF209" s="849">
        <v>9550</v>
      </c>
      <c r="AG209" s="869">
        <v>60.56</v>
      </c>
      <c r="AH209" s="869">
        <v>75.44</v>
      </c>
      <c r="AI209" s="1079">
        <f>((I209-AG209)/AG209)*100</f>
        <v>18.21334214002642</v>
      </c>
      <c r="AJ209" s="1080">
        <f>((I209-AH209)/AH209)*100</f>
        <v>-5.1033934252385924</v>
      </c>
      <c r="AK209" s="913">
        <f>AN209/AO209</f>
        <v>1.3586543016433703</v>
      </c>
      <c r="AL209" s="1082">
        <f>((AQ209/AR209)^(1/1)-1)*100</f>
        <v>9.375</v>
      </c>
      <c r="AM209" s="1083">
        <f>((AQ209/AT209)^(1/3)-1)*100</f>
        <v>11.376073306093648</v>
      </c>
      <c r="AN209" s="1083">
        <f>((AQ209/AV209)^(1/5)-1)*100</f>
        <v>13.396657763302722</v>
      </c>
      <c r="AO209" s="1078">
        <f>((AQ209/BA209)^(1/10)-1)*100</f>
        <v>9.8602402002471834</v>
      </c>
      <c r="AP209" s="914"/>
      <c r="AQ209" s="915">
        <v>2.1</v>
      </c>
      <c r="AR209" s="793">
        <v>1.92</v>
      </c>
      <c r="AS209" s="793">
        <v>1.72</v>
      </c>
      <c r="AT209" s="793">
        <v>1.52</v>
      </c>
      <c r="AU209" s="793">
        <v>1.1599999999999999</v>
      </c>
      <c r="AV209" s="793">
        <v>1.1200000000000001</v>
      </c>
      <c r="AW209" s="794">
        <v>1.08</v>
      </c>
      <c r="AX209" s="793">
        <v>0.98</v>
      </c>
      <c r="AY209" s="793">
        <v>0.85</v>
      </c>
      <c r="AZ209" s="794">
        <v>0.84</v>
      </c>
      <c r="BA209" s="793">
        <v>0.82</v>
      </c>
      <c r="BB209" s="917">
        <v>0.76</v>
      </c>
      <c r="BC209" s="1089">
        <f t="shared" ref="BC209:BM209" si="65">((AQ209/AR209)-1)*100</f>
        <v>9.375</v>
      </c>
      <c r="BD209" s="855">
        <f t="shared" si="65"/>
        <v>11.627906976744185</v>
      </c>
      <c r="BE209" s="855">
        <f t="shared" si="65"/>
        <v>13.157894736842103</v>
      </c>
      <c r="BF209" s="855">
        <f t="shared" si="65"/>
        <v>31.034482758620708</v>
      </c>
      <c r="BG209" s="855">
        <f t="shared" si="65"/>
        <v>3.5714285714285587</v>
      </c>
      <c r="BH209" s="855">
        <f t="shared" si="65"/>
        <v>3.7037037037036979</v>
      </c>
      <c r="BI209" s="855">
        <f t="shared" si="65"/>
        <v>10.204081632653072</v>
      </c>
      <c r="BJ209" s="855">
        <f t="shared" si="65"/>
        <v>15.294117647058814</v>
      </c>
      <c r="BK209" s="855">
        <f t="shared" si="65"/>
        <v>1.1904761904761862</v>
      </c>
      <c r="BL209" s="855">
        <f t="shared" si="65"/>
        <v>2.4390243902439046</v>
      </c>
      <c r="BM209" s="1091">
        <f t="shared" si="65"/>
        <v>7.8947368421052655</v>
      </c>
      <c r="BN209" s="1092">
        <f>AVERAGE(BC209:BM209)</f>
        <v>9.9538957681705895</v>
      </c>
      <c r="BO209" s="1092">
        <f>SQRT(AVERAGE((BC209-$BN209)^2,(BD209-$BN209)^2,(BE209-$BN209)^2,(BF209-$BN209)^2,(BG209-$BN209)^2,(BH209-$BN209)^2,(BI209-$BN209)^2,(BJ209-$BN209)^2,(BK209-$BN209)^2,(BL209-$BN209)^2,(BM209-$BN209)^2))</f>
        <v>7.9982185069669161</v>
      </c>
    </row>
    <row r="210" spans="1:73" s="765" customFormat="1">
      <c r="A210" s="720" t="s">
        <v>746</v>
      </c>
      <c r="B210" s="799" t="s">
        <v>747</v>
      </c>
      <c r="C210" s="800" t="s">
        <v>99</v>
      </c>
      <c r="D210" s="964" t="s">
        <v>776</v>
      </c>
      <c r="E210" s="802">
        <v>22</v>
      </c>
      <c r="F210" s="768">
        <v>111</v>
      </c>
      <c r="G210" s="858" t="s">
        <v>660</v>
      </c>
      <c r="H210" s="859" t="s">
        <v>660</v>
      </c>
      <c r="I210" s="803">
        <v>26.23</v>
      </c>
      <c r="J210" s="860">
        <v>3.5074342356080832</v>
      </c>
      <c r="K210" s="897">
        <v>0.22</v>
      </c>
      <c r="L210" s="884">
        <v>0.23</v>
      </c>
      <c r="M210" s="804">
        <v>4.5454545454545405</v>
      </c>
      <c r="N210" s="872">
        <v>40589</v>
      </c>
      <c r="O210" s="811">
        <v>40591</v>
      </c>
      <c r="P210" s="873">
        <v>40603</v>
      </c>
      <c r="Q210" s="840" t="s">
        <v>7</v>
      </c>
      <c r="R210" s="831"/>
      <c r="S210" s="812">
        <v>0.92</v>
      </c>
      <c r="T210" s="842">
        <v>56.79012345679012</v>
      </c>
      <c r="U210" s="814">
        <v>112.7530043922176</v>
      </c>
      <c r="V210" s="844">
        <v>16.191358024691365</v>
      </c>
      <c r="W210" s="816">
        <v>12</v>
      </c>
      <c r="X210" s="845">
        <v>1.62</v>
      </c>
      <c r="Y210" s="846">
        <v>1.07</v>
      </c>
      <c r="Z210" s="835">
        <v>1.04</v>
      </c>
      <c r="AA210" s="847">
        <v>6.29</v>
      </c>
      <c r="AB210" s="846">
        <v>2.0699999999999998</v>
      </c>
      <c r="AC210" s="835">
        <v>2.3199999999999998</v>
      </c>
      <c r="AD210" s="848">
        <v>12.077294685990349</v>
      </c>
      <c r="AE210" s="848">
        <v>11.84252110704772</v>
      </c>
      <c r="AF210" s="849">
        <v>11280</v>
      </c>
      <c r="AG210" s="835">
        <v>26.12</v>
      </c>
      <c r="AH210" s="835">
        <v>36.200000000000003</v>
      </c>
      <c r="AI210" s="850">
        <v>0.42113323124042701</v>
      </c>
      <c r="AJ210" s="851">
        <v>-27.541436464088399</v>
      </c>
      <c r="AK210" s="965">
        <v>0.65436305779520099</v>
      </c>
      <c r="AL210" s="852">
        <v>4.7619047619047672</v>
      </c>
      <c r="AM210" s="853">
        <v>5.9457770971115051</v>
      </c>
      <c r="AN210" s="853">
        <v>5.9223841048812176</v>
      </c>
      <c r="AO210" s="848">
        <v>9.0506088849758637</v>
      </c>
      <c r="AP210" s="862"/>
      <c r="AQ210" s="806">
        <v>0.88</v>
      </c>
      <c r="AR210" s="805">
        <v>0.84</v>
      </c>
      <c r="AS210" s="805">
        <v>0.8</v>
      </c>
      <c r="AT210" s="805">
        <v>0.74</v>
      </c>
      <c r="AU210" s="805">
        <v>0.7</v>
      </c>
      <c r="AV210" s="805">
        <v>0.66</v>
      </c>
      <c r="AW210" s="805">
        <v>0.56000000000000005</v>
      </c>
      <c r="AX210" s="805">
        <v>0.42</v>
      </c>
      <c r="AY210" s="805">
        <v>0.4</v>
      </c>
      <c r="AZ210" s="805">
        <v>0.38</v>
      </c>
      <c r="BA210" s="805">
        <v>0.37</v>
      </c>
      <c r="BB210" s="863">
        <v>0.36</v>
      </c>
      <c r="BC210" s="854">
        <v>4.7619047619047672</v>
      </c>
      <c r="BD210" s="887">
        <v>4.9999999999999822</v>
      </c>
      <c r="BE210" s="887">
        <v>8.1081081081081123</v>
      </c>
      <c r="BF210" s="887">
        <v>5.7142857142857153</v>
      </c>
      <c r="BG210" s="887">
        <v>6.0606060606060543</v>
      </c>
      <c r="BH210" s="887">
        <v>17.857142857142858</v>
      </c>
      <c r="BI210" s="887">
        <v>33.33333333333335</v>
      </c>
      <c r="BJ210" s="887">
        <v>4.9999999999999822</v>
      </c>
      <c r="BK210" s="887">
        <v>5.2631578947368363</v>
      </c>
      <c r="BL210" s="887">
        <v>2.7027027027026977</v>
      </c>
      <c r="BM210" s="856">
        <v>2.7777777777777901</v>
      </c>
      <c r="BN210" s="857">
        <v>8.7799108373271046</v>
      </c>
      <c r="BO210" s="857">
        <v>8.6998230290954481</v>
      </c>
    </row>
    <row r="211" spans="1:73" s="765" customFormat="1">
      <c r="A211" s="719" t="s">
        <v>518</v>
      </c>
      <c r="B211" s="766" t="s">
        <v>519</v>
      </c>
      <c r="C211" s="800" t="s">
        <v>99</v>
      </c>
      <c r="D211" s="958" t="s">
        <v>611</v>
      </c>
      <c r="E211" s="767">
        <v>40</v>
      </c>
      <c r="F211" s="768">
        <v>37</v>
      </c>
      <c r="G211" s="769" t="s">
        <v>660</v>
      </c>
      <c r="H211" s="770" t="s">
        <v>660</v>
      </c>
      <c r="I211" s="771">
        <v>36.72</v>
      </c>
      <c r="J211" s="772">
        <f>(S211/I211)*100</f>
        <v>5.2287581699346406</v>
      </c>
      <c r="K211" s="875">
        <v>0.47</v>
      </c>
      <c r="L211" s="774">
        <v>0.48</v>
      </c>
      <c r="M211" s="966">
        <f>((L211/K211)-1)*100</f>
        <v>2.1276595744680771</v>
      </c>
      <c r="N211" s="775">
        <v>40549</v>
      </c>
      <c r="O211" s="776">
        <v>40553</v>
      </c>
      <c r="P211" s="777">
        <v>40588</v>
      </c>
      <c r="Q211" s="877" t="s">
        <v>427</v>
      </c>
      <c r="R211" s="766"/>
      <c r="S211" s="778">
        <f>L211*4</f>
        <v>1.92</v>
      </c>
      <c r="T211" s="779">
        <f>S211/X211*100</f>
        <v>35.424354243542432</v>
      </c>
      <c r="U211" s="780">
        <f>(I211/SQRT(22.5*X211*(I211/AA211))-1)*100</f>
        <v>-48.524358212675253</v>
      </c>
      <c r="V211" s="781">
        <f>I211/X211</f>
        <v>6.7749077490774905</v>
      </c>
      <c r="W211" s="782">
        <v>3</v>
      </c>
      <c r="X211" s="783">
        <v>5.42</v>
      </c>
      <c r="Y211" s="784" t="s">
        <v>762</v>
      </c>
      <c r="Z211" s="771">
        <v>0.33</v>
      </c>
      <c r="AA211" s="785">
        <v>0.88</v>
      </c>
      <c r="AB211" s="784">
        <v>3.05</v>
      </c>
      <c r="AC211" s="771" t="s">
        <v>762</v>
      </c>
      <c r="AD211" s="786" t="s">
        <v>664</v>
      </c>
      <c r="AE211" s="787" t="s">
        <v>664</v>
      </c>
      <c r="AF211" s="788">
        <v>850</v>
      </c>
      <c r="AG211" s="771">
        <v>35.36</v>
      </c>
      <c r="AH211" s="771">
        <v>45.96</v>
      </c>
      <c r="AI211" s="789">
        <f>((I211-AG211)/AG211)*100</f>
        <v>3.8461538461538445</v>
      </c>
      <c r="AJ211" s="790">
        <f>((I211-AH211)/AH211)*100</f>
        <v>-20.104438642297655</v>
      </c>
      <c r="AK211" s="913">
        <f>AN211/AO211</f>
        <v>0.53538060522961195</v>
      </c>
      <c r="AL211" s="791">
        <f>((AQ211/AR211)^(1/1)-1)*100</f>
        <v>2.1739130434782483</v>
      </c>
      <c r="AM211" s="792">
        <f>((AQ211/AT211)^(1/3)-1)*100</f>
        <v>2.2229462182910442</v>
      </c>
      <c r="AN211" s="792">
        <f>((AQ211/AV211)^(1/5)-1)*100</f>
        <v>2.2750530662123625</v>
      </c>
      <c r="AO211" s="786">
        <f>((AQ211/BA211)^(1/10)-1)*100</f>
        <v>4.2494125562068996</v>
      </c>
      <c r="AP211" s="914"/>
      <c r="AQ211" s="915">
        <v>1.88</v>
      </c>
      <c r="AR211" s="916">
        <v>1.84</v>
      </c>
      <c r="AS211" s="916">
        <v>1.8</v>
      </c>
      <c r="AT211" s="916">
        <v>1.76</v>
      </c>
      <c r="AU211" s="916">
        <v>1.72</v>
      </c>
      <c r="AV211" s="916">
        <v>1.68</v>
      </c>
      <c r="AW211" s="916">
        <v>1.56</v>
      </c>
      <c r="AX211" s="916">
        <v>1.44</v>
      </c>
      <c r="AY211" s="916">
        <v>1.36</v>
      </c>
      <c r="AZ211" s="916">
        <v>1.28</v>
      </c>
      <c r="BA211" s="916">
        <v>1.24</v>
      </c>
      <c r="BB211" s="917">
        <v>1.2</v>
      </c>
      <c r="BC211" s="795">
        <f t="shared" ref="BC211:BM211" si="66">((AQ211/AR211)-1)*100</f>
        <v>2.1739130434782483</v>
      </c>
      <c r="BD211" s="796">
        <f t="shared" si="66"/>
        <v>2.2222222222222143</v>
      </c>
      <c r="BE211" s="796">
        <f t="shared" si="66"/>
        <v>2.2727272727272707</v>
      </c>
      <c r="BF211" s="796">
        <f t="shared" si="66"/>
        <v>2.3255813953488413</v>
      </c>
      <c r="BG211" s="796">
        <f t="shared" si="66"/>
        <v>2.3809523809523725</v>
      </c>
      <c r="BH211" s="796">
        <f t="shared" si="66"/>
        <v>7.6923076923076872</v>
      </c>
      <c r="BI211" s="796">
        <f t="shared" si="66"/>
        <v>8.3333333333333481</v>
      </c>
      <c r="BJ211" s="796">
        <f t="shared" si="66"/>
        <v>5.8823529411764497</v>
      </c>
      <c r="BK211" s="796">
        <f t="shared" si="66"/>
        <v>6.25</v>
      </c>
      <c r="BL211" s="796">
        <f t="shared" si="66"/>
        <v>3.2258064516129004</v>
      </c>
      <c r="BM211" s="797">
        <f t="shared" si="66"/>
        <v>3.3333333333333437</v>
      </c>
      <c r="BN211" s="798">
        <f>AVERAGE(BC211:BM211)</f>
        <v>4.1902300060447883</v>
      </c>
      <c r="BO211" s="798">
        <f>SQRT(AVERAGE((BC211-$BN211)^2,(BD211-$BN211)^2,(BE211-$BN211)^2,(BF211-$BN211)^2,(BG211-$BN211)^2,(BH211-$BN211)^2,(BI211-$BN211)^2,(BJ211-$BN211)^2,(BK211-$BN211)^2,(BL211-$BN211)^2,(BM211-$BN211)^2))</f>
        <v>2.2676775441343704</v>
      </c>
    </row>
    <row r="212" spans="1:73" s="765" customFormat="1">
      <c r="A212" s="720" t="s">
        <v>199</v>
      </c>
      <c r="B212" s="799" t="s">
        <v>200</v>
      </c>
      <c r="C212" s="800" t="s">
        <v>105</v>
      </c>
      <c r="D212" s="801" t="s">
        <v>725</v>
      </c>
      <c r="E212" s="802">
        <v>15</v>
      </c>
      <c r="F212" s="768">
        <v>172</v>
      </c>
      <c r="G212" s="858" t="s">
        <v>717</v>
      </c>
      <c r="H212" s="859" t="s">
        <v>717</v>
      </c>
      <c r="I212" s="906">
        <v>64.22</v>
      </c>
      <c r="J212" s="909">
        <v>1.7128620367486773</v>
      </c>
      <c r="K212" s="805">
        <v>0.25</v>
      </c>
      <c r="L212" s="884">
        <v>0.27500000000000002</v>
      </c>
      <c r="M212" s="804">
        <v>10.000000000000011</v>
      </c>
      <c r="N212" s="808">
        <v>40402</v>
      </c>
      <c r="O212" s="809">
        <v>40406</v>
      </c>
      <c r="P212" s="810">
        <v>40422</v>
      </c>
      <c r="Q212" s="873" t="s">
        <v>7</v>
      </c>
      <c r="R212" s="799"/>
      <c r="S212" s="812">
        <v>1.1000000000000001</v>
      </c>
      <c r="T212" s="813">
        <v>23.206751054852322</v>
      </c>
      <c r="U212" s="814">
        <v>-6.5587322912550414</v>
      </c>
      <c r="V212" s="815">
        <v>13.548523206751048</v>
      </c>
      <c r="W212" s="816">
        <v>12</v>
      </c>
      <c r="X212" s="817">
        <v>4.74</v>
      </c>
      <c r="Y212" s="818">
        <v>1.27</v>
      </c>
      <c r="Z212" s="803">
        <v>0.48</v>
      </c>
      <c r="AA212" s="819">
        <v>1.45</v>
      </c>
      <c r="AB212" s="818">
        <v>6.28</v>
      </c>
      <c r="AC212" s="803">
        <v>7.56</v>
      </c>
      <c r="AD212" s="820">
        <v>20.38216560509554</v>
      </c>
      <c r="AE212" s="821">
        <v>8.0520587792767948</v>
      </c>
      <c r="AF212" s="822">
        <v>12420</v>
      </c>
      <c r="AG212" s="803">
        <v>52.800000000000004</v>
      </c>
      <c r="AH212" s="803">
        <v>78.16</v>
      </c>
      <c r="AI212" s="823">
        <v>21.628787878787875</v>
      </c>
      <c r="AJ212" s="824">
        <v>-17.835209825997946</v>
      </c>
      <c r="AK212" s="913">
        <v>1.6456539839162163</v>
      </c>
      <c r="AL212" s="825">
        <v>5.0000000000000044</v>
      </c>
      <c r="AM212" s="826">
        <v>15.867554829548315</v>
      </c>
      <c r="AN212" s="826">
        <v>18.466445254224407</v>
      </c>
      <c r="AO212" s="820">
        <v>11.221341445228477</v>
      </c>
      <c r="AP212" s="914"/>
      <c r="AQ212" s="915">
        <v>1.05</v>
      </c>
      <c r="AR212" s="793">
        <v>1</v>
      </c>
      <c r="AS212" s="916">
        <v>0.875</v>
      </c>
      <c r="AT212" s="916">
        <v>0.67500000000000004</v>
      </c>
      <c r="AU212" s="916">
        <v>0.52500000000000002</v>
      </c>
      <c r="AV212" s="896">
        <v>0.45</v>
      </c>
      <c r="AW212" s="916">
        <v>0.42499999999999999</v>
      </c>
      <c r="AX212" s="896">
        <v>0.4</v>
      </c>
      <c r="AY212" s="916">
        <v>0.38750000000000001</v>
      </c>
      <c r="AZ212" s="896">
        <v>0.375</v>
      </c>
      <c r="BA212" s="916">
        <v>0.36249999999999999</v>
      </c>
      <c r="BB212" s="917">
        <v>0.35</v>
      </c>
      <c r="BC212" s="827">
        <v>5.0000000000000044</v>
      </c>
      <c r="BD212" s="828">
        <v>14.285714285714281</v>
      </c>
      <c r="BE212" s="828">
        <v>29.629629629629626</v>
      </c>
      <c r="BF212" s="828">
        <v>28.57142857142858</v>
      </c>
      <c r="BG212" s="828">
        <v>16.666666666666671</v>
      </c>
      <c r="BH212" s="828">
        <v>5.882352941176471</v>
      </c>
      <c r="BI212" s="828">
        <v>6.25</v>
      </c>
      <c r="BJ212" s="828">
        <v>3.2258064516128999</v>
      </c>
      <c r="BK212" s="828">
        <v>3.3333333333333437</v>
      </c>
      <c r="BL212" s="828">
        <v>3.4482758620689724</v>
      </c>
      <c r="BM212" s="829">
        <v>3.5714285714285805</v>
      </c>
      <c r="BN212" s="830">
        <v>10.896785119369044</v>
      </c>
      <c r="BO212" s="830">
        <v>9.6048705953048668</v>
      </c>
    </row>
    <row r="213" spans="1:73" s="765" customFormat="1">
      <c r="A213" s="719" t="s">
        <v>779</v>
      </c>
      <c r="B213" s="766" t="s">
        <v>780</v>
      </c>
      <c r="C213" s="958" t="s">
        <v>234</v>
      </c>
      <c r="D213" s="958" t="s">
        <v>613</v>
      </c>
      <c r="E213" s="767">
        <v>11</v>
      </c>
      <c r="F213" s="768">
        <v>213</v>
      </c>
      <c r="G213" s="769" t="s">
        <v>660</v>
      </c>
      <c r="H213" s="770" t="s">
        <v>660</v>
      </c>
      <c r="I213" s="771">
        <v>18.91</v>
      </c>
      <c r="J213" s="860">
        <v>4.8651507139079841</v>
      </c>
      <c r="K213" s="1074">
        <v>0.22500000000000001</v>
      </c>
      <c r="L213" s="1075">
        <v>0.23</v>
      </c>
      <c r="M213" s="772">
        <v>2.2222222222222143</v>
      </c>
      <c r="N213" s="775">
        <v>40583</v>
      </c>
      <c r="O213" s="776">
        <v>40585</v>
      </c>
      <c r="P213" s="777">
        <v>40597</v>
      </c>
      <c r="Q213" s="777" t="s">
        <v>450</v>
      </c>
      <c r="R213" s="766"/>
      <c r="S213" s="778">
        <v>0.92</v>
      </c>
      <c r="T213" s="842">
        <v>43.1924882629108</v>
      </c>
      <c r="U213" s="1076">
        <v>-39.423220902030501</v>
      </c>
      <c r="V213" s="1044">
        <v>8.8779342723004699</v>
      </c>
      <c r="W213" s="1077">
        <v>12</v>
      </c>
      <c r="X213" s="845">
        <v>2.13</v>
      </c>
      <c r="Y213" s="846" t="s">
        <v>762</v>
      </c>
      <c r="Z213" s="869">
        <v>2.4700000000000002</v>
      </c>
      <c r="AA213" s="847">
        <v>0.93</v>
      </c>
      <c r="AB213" s="846">
        <v>0.6</v>
      </c>
      <c r="AC213" s="869">
        <v>2.44</v>
      </c>
      <c r="AD213" s="1078" t="s">
        <v>82</v>
      </c>
      <c r="AE213" s="1078" t="s">
        <v>664</v>
      </c>
      <c r="AF213" s="889">
        <v>151</v>
      </c>
      <c r="AG213" s="869">
        <v>18.29</v>
      </c>
      <c r="AH213" s="869">
        <v>29.5</v>
      </c>
      <c r="AI213" s="1079">
        <v>3.3898305084745823</v>
      </c>
      <c r="AJ213" s="1080">
        <v>-35.898305084745765</v>
      </c>
      <c r="AK213" s="1081">
        <v>0.35882008942516802</v>
      </c>
      <c r="AL213" s="1082">
        <v>1.136363636363646</v>
      </c>
      <c r="AM213" s="1083">
        <v>2.7681924807339664</v>
      </c>
      <c r="AN213" s="1083">
        <v>11.300501305895931</v>
      </c>
      <c r="AO213" s="1078">
        <v>31.493502284109542</v>
      </c>
      <c r="AP213" s="1084"/>
      <c r="AQ213" s="1085">
        <v>0.89</v>
      </c>
      <c r="AR213" s="1086">
        <v>0.88</v>
      </c>
      <c r="AS213" s="1087">
        <v>0.87</v>
      </c>
      <c r="AT213" s="1087">
        <v>0.82</v>
      </c>
      <c r="AU213" s="1087">
        <v>0.74287000000000003</v>
      </c>
      <c r="AV213" s="1087">
        <v>0.52107999999999999</v>
      </c>
      <c r="AW213" s="1087">
        <v>0.43536000000000002</v>
      </c>
      <c r="AX213" s="1087">
        <v>0.36324000000000001</v>
      </c>
      <c r="AY213" s="1087">
        <v>0.29370000000000002</v>
      </c>
      <c r="AZ213" s="1087">
        <v>0.18819</v>
      </c>
      <c r="BA213" s="1087">
        <v>5.7590000000000002E-2</v>
      </c>
      <c r="BB213" s="1088">
        <v>0</v>
      </c>
      <c r="BC213" s="1089">
        <v>1.136363636363646</v>
      </c>
      <c r="BD213" s="1090">
        <v>1.1494252873563318</v>
      </c>
      <c r="BE213" s="1090">
        <v>6.0975609756097606</v>
      </c>
      <c r="BF213" s="1090">
        <v>10.382704914722623</v>
      </c>
      <c r="BG213" s="1090">
        <v>42.563521916020576</v>
      </c>
      <c r="BH213" s="1090">
        <v>19.689452407203227</v>
      </c>
      <c r="BI213" s="1090">
        <v>19.85464155929964</v>
      </c>
      <c r="BJ213" s="1090">
        <v>23.677221654749772</v>
      </c>
      <c r="BK213" s="1090">
        <v>56.065678303841835</v>
      </c>
      <c r="BL213" s="1090">
        <v>226.77548185448859</v>
      </c>
      <c r="BM213" s="1091">
        <v>0</v>
      </c>
      <c r="BN213" s="1092">
        <v>37.035641137241441</v>
      </c>
      <c r="BO213" s="1092">
        <v>62.365631894660893</v>
      </c>
      <c r="BP213"/>
      <c r="BQ213"/>
      <c r="BR213"/>
      <c r="BS213"/>
      <c r="BT213"/>
      <c r="BU213"/>
    </row>
    <row r="214" spans="1:73" s="765" customFormat="1">
      <c r="A214" s="718" t="s">
        <v>203</v>
      </c>
      <c r="B214" s="831" t="s">
        <v>204</v>
      </c>
      <c r="C214" s="958" t="s">
        <v>102</v>
      </c>
      <c r="D214" s="800" t="s">
        <v>613</v>
      </c>
      <c r="E214" s="832">
        <v>15</v>
      </c>
      <c r="F214" s="768">
        <v>171</v>
      </c>
      <c r="G214" s="833" t="s">
        <v>660</v>
      </c>
      <c r="H214" s="834" t="s">
        <v>660</v>
      </c>
      <c r="I214" s="869">
        <v>17.2</v>
      </c>
      <c r="J214" s="860">
        <v>4.8837209302325579</v>
      </c>
      <c r="K214" s="865">
        <v>0.2</v>
      </c>
      <c r="L214" s="866">
        <v>0.21</v>
      </c>
      <c r="M214" s="860">
        <v>4.9999999999999822</v>
      </c>
      <c r="N214" s="903">
        <v>40206</v>
      </c>
      <c r="O214" s="902">
        <v>40210</v>
      </c>
      <c r="P214" s="967">
        <v>40219</v>
      </c>
      <c r="Q214" s="840" t="s">
        <v>426</v>
      </c>
      <c r="R214" s="831"/>
      <c r="S214" s="778">
        <v>0.84</v>
      </c>
      <c r="T214" s="842">
        <v>64.122137404580116</v>
      </c>
      <c r="U214" s="843">
        <v>-23.992768524033057</v>
      </c>
      <c r="V214" s="844">
        <v>13.12977099236641</v>
      </c>
      <c r="W214" s="782">
        <v>12</v>
      </c>
      <c r="X214" s="845">
        <v>1.31</v>
      </c>
      <c r="Y214" s="846" t="s">
        <v>717</v>
      </c>
      <c r="Z214" s="835">
        <v>2.0499999999999998</v>
      </c>
      <c r="AA214" s="847">
        <v>0.99</v>
      </c>
      <c r="AB214" s="846" t="s">
        <v>717</v>
      </c>
      <c r="AC214" s="835" t="s">
        <v>717</v>
      </c>
      <c r="AD214" s="848" t="s">
        <v>664</v>
      </c>
      <c r="AE214" s="848" t="s">
        <v>664</v>
      </c>
      <c r="AF214" s="889">
        <v>69</v>
      </c>
      <c r="AG214" s="835">
        <v>16.5</v>
      </c>
      <c r="AH214" s="835">
        <v>23.26</v>
      </c>
      <c r="AI214" s="850">
        <v>4.2424242424242378</v>
      </c>
      <c r="AJ214" s="851">
        <v>-26.053310404127267</v>
      </c>
      <c r="AK214" s="913">
        <v>1.0017106466057639</v>
      </c>
      <c r="AL214" s="852">
        <v>4.9999999999999822</v>
      </c>
      <c r="AM214" s="853">
        <v>5.2726599609396629</v>
      </c>
      <c r="AN214" s="853">
        <v>6.1253020375036984</v>
      </c>
      <c r="AO214" s="848">
        <v>6.114841704297457</v>
      </c>
      <c r="AP214" s="914"/>
      <c r="AQ214" s="915">
        <v>0.84</v>
      </c>
      <c r="AR214" s="793">
        <v>0.8</v>
      </c>
      <c r="AS214" s="793">
        <v>0.76</v>
      </c>
      <c r="AT214" s="793">
        <v>0.72</v>
      </c>
      <c r="AU214" s="793">
        <v>0.68</v>
      </c>
      <c r="AV214" s="793">
        <v>0.624</v>
      </c>
      <c r="AW214" s="793">
        <v>0.59199999999999997</v>
      </c>
      <c r="AX214" s="793">
        <v>0.56799999999999995</v>
      </c>
      <c r="AY214" s="793">
        <v>0.53600000000000003</v>
      </c>
      <c r="AZ214" s="793">
        <v>0.504</v>
      </c>
      <c r="BA214" s="793">
        <v>0.46400000000000002</v>
      </c>
      <c r="BB214" s="917">
        <v>0.4032</v>
      </c>
      <c r="BC214" s="854">
        <v>4.9999999999999822</v>
      </c>
      <c r="BD214" s="887">
        <v>5.2631578947368363</v>
      </c>
      <c r="BE214" s="887">
        <v>5.5555555555555562</v>
      </c>
      <c r="BF214" s="887">
        <v>5.8823529411764497</v>
      </c>
      <c r="BG214" s="887">
        <v>8.9743589743589869</v>
      </c>
      <c r="BH214" s="887">
        <v>5.4054054054054168</v>
      </c>
      <c r="BI214" s="887">
        <v>4.2253521126760507</v>
      </c>
      <c r="BJ214" s="887">
        <v>5.9701492537313392</v>
      </c>
      <c r="BK214" s="887">
        <v>6.3492063492063489</v>
      </c>
      <c r="BL214" s="887">
        <v>8.6206896551724199</v>
      </c>
      <c r="BM214" s="856">
        <v>15.07936507936507</v>
      </c>
      <c r="BN214" s="857">
        <v>6.9386902928531304</v>
      </c>
      <c r="BO214" s="857">
        <v>2.920728795673297</v>
      </c>
    </row>
    <row r="215" spans="1:73" s="765" customFormat="1">
      <c r="A215" s="718" t="s">
        <v>138</v>
      </c>
      <c r="B215" s="831" t="s">
        <v>139</v>
      </c>
      <c r="C215" s="958" t="s">
        <v>102</v>
      </c>
      <c r="D215" s="800" t="s">
        <v>613</v>
      </c>
      <c r="E215" s="832">
        <v>37</v>
      </c>
      <c r="F215" s="768">
        <v>56</v>
      </c>
      <c r="G215" s="900" t="s">
        <v>660</v>
      </c>
      <c r="H215" s="901" t="s">
        <v>660</v>
      </c>
      <c r="I215" s="869">
        <v>23.86</v>
      </c>
      <c r="J215" s="860">
        <f>(S215/I215)*100</f>
        <v>5.0293378038558254</v>
      </c>
      <c r="K215" s="793">
        <v>0.28999999999999998</v>
      </c>
      <c r="L215" s="915">
        <v>0.3</v>
      </c>
      <c r="M215" s="837">
        <f>((L215/K215)-1)*100</f>
        <v>3.4482758620689724</v>
      </c>
      <c r="N215" s="903">
        <v>40156</v>
      </c>
      <c r="O215" s="902">
        <v>40158</v>
      </c>
      <c r="P215" s="967">
        <v>40182</v>
      </c>
      <c r="Q215" s="840" t="s">
        <v>11</v>
      </c>
      <c r="R215" s="831"/>
      <c r="S215" s="778">
        <f>L215*4</f>
        <v>1.2</v>
      </c>
      <c r="T215" s="842">
        <f>S215/X215*100</f>
        <v>72.727272727272734</v>
      </c>
      <c r="U215" s="843">
        <f>(I215/SQRT(22.5*X215*(I215/AA215))-1)*100</f>
        <v>-8.9464581976764883</v>
      </c>
      <c r="V215" s="844">
        <f>I215/X215</f>
        <v>14.460606060606061</v>
      </c>
      <c r="W215" s="782">
        <v>12</v>
      </c>
      <c r="X215" s="845">
        <v>1.65</v>
      </c>
      <c r="Y215" s="846">
        <v>1.88</v>
      </c>
      <c r="Z215" s="835">
        <v>3.79</v>
      </c>
      <c r="AA215" s="847">
        <v>1.29</v>
      </c>
      <c r="AB215" s="846">
        <v>1.63</v>
      </c>
      <c r="AC215" s="835">
        <v>1.84</v>
      </c>
      <c r="AD215" s="848">
        <f>(AC215/AB215-1)*100</f>
        <v>12.8834355828221</v>
      </c>
      <c r="AE215" s="848">
        <f>(I215/AB215)/Y215</f>
        <v>7.7861897924552936</v>
      </c>
      <c r="AF215" s="849">
        <v>1040</v>
      </c>
      <c r="AG215" s="835">
        <v>22.09</v>
      </c>
      <c r="AH215" s="835">
        <v>30.84</v>
      </c>
      <c r="AI215" s="850">
        <f>((I215-AG215)/AG215)*100</f>
        <v>8.0126754187415106</v>
      </c>
      <c r="AJ215" s="851">
        <f>((I215-AH215)/AH215)*100</f>
        <v>-22.632944228274969</v>
      </c>
      <c r="AK215" s="913">
        <f>AN215/AO215</f>
        <v>0.7995784536758398</v>
      </c>
      <c r="AL215" s="852">
        <f>((AQ215/AR215)^(1/1)-1)*100</f>
        <v>3.4482758620689724</v>
      </c>
      <c r="AM215" s="853">
        <f>((AQ215/AT215)^(1/3)-1)*100</f>
        <v>2.3264108093813185</v>
      </c>
      <c r="AN215" s="853">
        <f>((AQ215/AV215)^(1/5)-1)*100</f>
        <v>2.9033661071187877</v>
      </c>
      <c r="AO215" s="848">
        <f>((AQ215/BA215)^(1/10)-1)*100</f>
        <v>3.6311209910314224</v>
      </c>
      <c r="AP215" s="914"/>
      <c r="AQ215" s="915">
        <v>1.2</v>
      </c>
      <c r="AR215" s="794">
        <v>1.1599999999999999</v>
      </c>
      <c r="AS215" s="916">
        <v>1.1599999999999999</v>
      </c>
      <c r="AT215" s="916">
        <v>1.1200000000000001</v>
      </c>
      <c r="AU215" s="916">
        <v>1.08</v>
      </c>
      <c r="AV215" s="896">
        <v>1.04</v>
      </c>
      <c r="AW215" s="916">
        <v>1.01</v>
      </c>
      <c r="AX215" s="916">
        <v>1</v>
      </c>
      <c r="AY215" s="916">
        <v>0.93</v>
      </c>
      <c r="AZ215" s="916">
        <v>0.89</v>
      </c>
      <c r="BA215" s="916">
        <v>0.84</v>
      </c>
      <c r="BB215" s="917">
        <v>0.81</v>
      </c>
      <c r="BC215" s="854">
        <f t="shared" ref="BC215:BM215" si="67">((AQ215/AR215)-1)*100</f>
        <v>3.4482758620689724</v>
      </c>
      <c r="BD215" s="855">
        <f t="shared" si="67"/>
        <v>0</v>
      </c>
      <c r="BE215" s="855">
        <f t="shared" si="67"/>
        <v>3.5714285714285587</v>
      </c>
      <c r="BF215" s="855">
        <f t="shared" si="67"/>
        <v>3.7037037037036979</v>
      </c>
      <c r="BG215" s="855">
        <f t="shared" si="67"/>
        <v>3.8461538461538547</v>
      </c>
      <c r="BH215" s="855">
        <f t="shared" si="67"/>
        <v>2.9702970297029729</v>
      </c>
      <c r="BI215" s="855">
        <f t="shared" si="67"/>
        <v>1.0000000000000009</v>
      </c>
      <c r="BJ215" s="855">
        <f t="shared" si="67"/>
        <v>7.5268817204301008</v>
      </c>
      <c r="BK215" s="855">
        <f t="shared" si="67"/>
        <v>4.4943820224719211</v>
      </c>
      <c r="BL215" s="855">
        <f t="shared" si="67"/>
        <v>5.9523809523809534</v>
      </c>
      <c r="BM215" s="856">
        <f t="shared" si="67"/>
        <v>3.7037037037036979</v>
      </c>
      <c r="BN215" s="857">
        <f>AVERAGE(BC215:BM215)</f>
        <v>3.656109764731339</v>
      </c>
      <c r="BO215" s="857">
        <f>SQRT(AVERAGE((BC215-$BN215)^2,(BD215-$BN215)^2,(BE215-$BN215)^2,(BF215-$BN215)^2,(BG215-$BN215)^2,(BH215-$BN215)^2,(BI215-$BN215)^2,(BJ215-$BN215)^2,(BK215-$BN215)^2,(BL215-$BN215)^2,(BM215-$BN215)^2))</f>
        <v>1.9526636128510106</v>
      </c>
    </row>
    <row r="216" spans="1:73" s="765" customFormat="1">
      <c r="A216" s="720" t="s">
        <v>185</v>
      </c>
      <c r="B216" s="799" t="s">
        <v>719</v>
      </c>
      <c r="C216" s="958" t="s">
        <v>102</v>
      </c>
      <c r="D216" s="801" t="s">
        <v>613</v>
      </c>
      <c r="E216" s="802">
        <v>22</v>
      </c>
      <c r="F216" s="768">
        <v>109</v>
      </c>
      <c r="G216" s="858" t="s">
        <v>660</v>
      </c>
      <c r="H216" s="859" t="s">
        <v>660</v>
      </c>
      <c r="I216" s="803">
        <v>14.98</v>
      </c>
      <c r="J216" s="860">
        <v>5.0734312416555403</v>
      </c>
      <c r="K216" s="910">
        <v>0.18</v>
      </c>
      <c r="L216" s="884">
        <v>0.19</v>
      </c>
      <c r="M216" s="804">
        <v>5.5555555555555562</v>
      </c>
      <c r="N216" s="968">
        <v>40028</v>
      </c>
      <c r="O216" s="969">
        <v>40030</v>
      </c>
      <c r="P216" s="970">
        <v>40044</v>
      </c>
      <c r="Q216" s="873" t="s">
        <v>446</v>
      </c>
      <c r="R216" s="799"/>
      <c r="S216" s="812">
        <v>0.76</v>
      </c>
      <c r="T216" s="842">
        <v>50.666666666666657</v>
      </c>
      <c r="U216" s="843">
        <v>-33.377792602477371</v>
      </c>
      <c r="V216" s="844">
        <v>9.9866666666666681</v>
      </c>
      <c r="W216" s="816">
        <v>9</v>
      </c>
      <c r="X216" s="845">
        <v>1.5</v>
      </c>
      <c r="Y216" s="846" t="s">
        <v>762</v>
      </c>
      <c r="Z216" s="869">
        <v>2.86</v>
      </c>
      <c r="AA216" s="847">
        <v>1</v>
      </c>
      <c r="AB216" s="846" t="s">
        <v>762</v>
      </c>
      <c r="AC216" s="869" t="s">
        <v>762</v>
      </c>
      <c r="AD216" s="848" t="s">
        <v>664</v>
      </c>
      <c r="AE216" s="848" t="s">
        <v>664</v>
      </c>
      <c r="AF216" s="889">
        <v>56</v>
      </c>
      <c r="AG216" s="869">
        <v>14</v>
      </c>
      <c r="AH216" s="869">
        <v>15.85</v>
      </c>
      <c r="AI216" s="850">
        <v>7.0000000000000044</v>
      </c>
      <c r="AJ216" s="851">
        <v>-5.4889589905362728</v>
      </c>
      <c r="AK216" s="965">
        <v>0.41228293645760899</v>
      </c>
      <c r="AL216" s="852">
        <v>2.7027027027026977</v>
      </c>
      <c r="AM216" s="861">
        <v>3.7771070432953695</v>
      </c>
      <c r="AN216" s="861">
        <v>4.4952986304677589</v>
      </c>
      <c r="AO216" s="848">
        <v>10.903431194829393</v>
      </c>
      <c r="AP216" s="862"/>
      <c r="AQ216" s="971">
        <v>0.76</v>
      </c>
      <c r="AR216" s="805">
        <v>0.74</v>
      </c>
      <c r="AS216" s="805">
        <v>0.7</v>
      </c>
      <c r="AT216" s="874">
        <v>0.68</v>
      </c>
      <c r="AU216" s="805">
        <v>0.65</v>
      </c>
      <c r="AV216" s="805">
        <v>0.61</v>
      </c>
      <c r="AW216" s="805">
        <v>0.51</v>
      </c>
      <c r="AX216" s="805">
        <v>0.42</v>
      </c>
      <c r="AY216" s="805">
        <v>0.34200000000000003</v>
      </c>
      <c r="AZ216" s="805">
        <v>0.29399999999999998</v>
      </c>
      <c r="BA216" s="805">
        <v>0.27</v>
      </c>
      <c r="BB216" s="863">
        <v>0.22800000000000001</v>
      </c>
      <c r="BC216" s="854">
        <v>2.7027027027026977</v>
      </c>
      <c r="BD216" s="887">
        <v>5.7142857142857153</v>
      </c>
      <c r="BE216" s="887">
        <v>2.9411764705882244</v>
      </c>
      <c r="BF216" s="887">
        <v>4.6153846153846212</v>
      </c>
      <c r="BG216" s="887">
        <v>6.5573770491803351</v>
      </c>
      <c r="BH216" s="887">
        <v>19.6078431372549</v>
      </c>
      <c r="BI216" s="887">
        <v>21.428571428571438</v>
      </c>
      <c r="BJ216" s="887">
        <v>22.807017543859651</v>
      </c>
      <c r="BK216" s="887">
        <v>16.326530612244888</v>
      </c>
      <c r="BL216" s="887">
        <v>8.8888888888888786</v>
      </c>
      <c r="BM216" s="856">
        <v>18.421052631578956</v>
      </c>
      <c r="BN216" s="857">
        <v>11.819166435867301</v>
      </c>
      <c r="BO216" s="857">
        <v>7.5378069285876785</v>
      </c>
    </row>
    <row r="217" spans="1:73" s="765" customFormat="1">
      <c r="A217" s="719" t="s">
        <v>686</v>
      </c>
      <c r="B217" s="766" t="s">
        <v>687</v>
      </c>
      <c r="C217" s="958" t="s">
        <v>102</v>
      </c>
      <c r="D217" s="958" t="s">
        <v>610</v>
      </c>
      <c r="E217" s="767">
        <v>50</v>
      </c>
      <c r="F217" s="768">
        <v>11</v>
      </c>
      <c r="G217" s="769" t="s">
        <v>796</v>
      </c>
      <c r="H217" s="770" t="s">
        <v>796</v>
      </c>
      <c r="I217" s="771">
        <v>27.33</v>
      </c>
      <c r="J217" s="772">
        <f>(S217/I217)*100</f>
        <v>5.8543724844493239</v>
      </c>
      <c r="K217" s="773">
        <v>0.39500000000000002</v>
      </c>
      <c r="L217" s="774">
        <v>0.4</v>
      </c>
      <c r="M217" s="972">
        <f>((L217/K217)-1)*100</f>
        <v>1.2658227848101333</v>
      </c>
      <c r="N217" s="973">
        <v>40441</v>
      </c>
      <c r="O217" s="974">
        <v>40443</v>
      </c>
      <c r="P217" s="975">
        <v>40466</v>
      </c>
      <c r="Q217" s="776" t="s">
        <v>13</v>
      </c>
      <c r="R217" s="766"/>
      <c r="S217" s="778">
        <f>L217*4</f>
        <v>1.6</v>
      </c>
      <c r="T217" s="779">
        <f>S217/X217*100</f>
        <v>70.484581497797365</v>
      </c>
      <c r="U217" s="780">
        <f>(I217/SQRT(22.5*X217*(I217/AA217))-1)*100</f>
        <v>-31.379012384964543</v>
      </c>
      <c r="V217" s="781">
        <f>I217/X217</f>
        <v>12.039647577092509</v>
      </c>
      <c r="W217" s="782">
        <v>12</v>
      </c>
      <c r="X217" s="783">
        <v>2.27</v>
      </c>
      <c r="Y217" s="784">
        <v>10.08</v>
      </c>
      <c r="Z217" s="771">
        <v>1.18</v>
      </c>
      <c r="AA217" s="785">
        <v>0.88</v>
      </c>
      <c r="AB217" s="784">
        <v>0.55000000000000004</v>
      </c>
      <c r="AC217" s="771">
        <v>1.51</v>
      </c>
      <c r="AD217" s="786" t="s">
        <v>82</v>
      </c>
      <c r="AE217" s="787">
        <f>(I217/AB217)/Y217</f>
        <v>4.9296536796536783</v>
      </c>
      <c r="AF217" s="788">
        <v>4460</v>
      </c>
      <c r="AG217" s="771">
        <v>26.4</v>
      </c>
      <c r="AH217" s="771">
        <v>34.33</v>
      </c>
      <c r="AI217" s="789">
        <f>((I217-AG217)/AG217)*100</f>
        <v>3.5227272727272716</v>
      </c>
      <c r="AJ217" s="790">
        <f>((I217-AH217)/AH217)*100</f>
        <v>-20.390329158170697</v>
      </c>
      <c r="AK217" s="913">
        <f>AN217/AO217</f>
        <v>0.71310104297978172</v>
      </c>
      <c r="AL217" s="791">
        <f>((AQ217/AR217)^(1/1)-1)*100</f>
        <v>1.2779552715654896</v>
      </c>
      <c r="AM217" s="792">
        <f>((AQ217/AT217)^(1/3)-1)*100</f>
        <v>4.2238416279598345</v>
      </c>
      <c r="AN217" s="792">
        <f>((AQ217/AV217)^(1/5)-1)*100</f>
        <v>6.3986769324659409</v>
      </c>
      <c r="AO217" s="786">
        <f>((AQ217/BA217)^(1/10)-1)*100</f>
        <v>8.9730298328106084</v>
      </c>
      <c r="AP217" s="914"/>
      <c r="AQ217" s="915">
        <v>1.585</v>
      </c>
      <c r="AR217" s="793">
        <v>1.5649999999999999</v>
      </c>
      <c r="AS217" s="793">
        <v>1.5249999999999999</v>
      </c>
      <c r="AT217" s="793">
        <v>1.4</v>
      </c>
      <c r="AU217" s="793">
        <v>1.31</v>
      </c>
      <c r="AV217" s="793">
        <v>1.16238</v>
      </c>
      <c r="AW217" s="793">
        <v>1</v>
      </c>
      <c r="AX217" s="793">
        <v>0.88254999999999995</v>
      </c>
      <c r="AY217" s="793">
        <v>0.79729000000000005</v>
      </c>
      <c r="AZ217" s="793">
        <v>0.74377000000000004</v>
      </c>
      <c r="BA217" s="793">
        <v>0.67118000000000011</v>
      </c>
      <c r="BB217" s="917">
        <v>0.60043999999999997</v>
      </c>
      <c r="BC217" s="795">
        <f t="shared" ref="BC217:BM217" si="68">((AQ217/AR217)-1)*100</f>
        <v>1.2779552715654896</v>
      </c>
      <c r="BD217" s="796">
        <f t="shared" si="68"/>
        <v>2.6229508196721429</v>
      </c>
      <c r="BE217" s="796">
        <f t="shared" si="68"/>
        <v>8.9285714285714199</v>
      </c>
      <c r="BF217" s="796">
        <f t="shared" si="68"/>
        <v>6.8702290076335659</v>
      </c>
      <c r="BG217" s="796">
        <f t="shared" si="68"/>
        <v>12.699805571327794</v>
      </c>
      <c r="BH217" s="796">
        <f t="shared" si="68"/>
        <v>16.237999999999996</v>
      </c>
      <c r="BI217" s="796">
        <f t="shared" si="68"/>
        <v>13.308027873774876</v>
      </c>
      <c r="BJ217" s="796">
        <f t="shared" si="68"/>
        <v>10.693724993415188</v>
      </c>
      <c r="BK217" s="796">
        <f t="shared" si="68"/>
        <v>7.1957728867795057</v>
      </c>
      <c r="BL217" s="796">
        <f t="shared" si="68"/>
        <v>10.815280550671936</v>
      </c>
      <c r="BM217" s="797">
        <f t="shared" si="68"/>
        <v>11.78136033575381</v>
      </c>
      <c r="BN217" s="798">
        <f>AVERAGE(BC217:BM217)</f>
        <v>9.3119707944696124</v>
      </c>
      <c r="BO217" s="798">
        <f>SQRT(AVERAGE((BC217-$BN217)^2,(BD217-$BN217)^2,(BE217-$BN217)^2,(BF217-$BN217)^2,(BG217-$BN217)^2,(BH217-$BN217)^2,(BI217-$BN217)^2,(BJ217-$BN217)^2,(BK217-$BN217)^2,(BL217-$BN217)^2,(BM217-$BN217)^2))</f>
        <v>4.3228634456339892</v>
      </c>
    </row>
    <row r="218" spans="1:73" s="765" customFormat="1">
      <c r="A218" s="718" t="s">
        <v>113</v>
      </c>
      <c r="B218" s="831" t="s">
        <v>114</v>
      </c>
      <c r="C218" s="800" t="s">
        <v>102</v>
      </c>
      <c r="D218" s="800" t="s">
        <v>610</v>
      </c>
      <c r="E218" s="832">
        <v>24</v>
      </c>
      <c r="F218" s="768">
        <v>102</v>
      </c>
      <c r="G218" s="833" t="s">
        <v>717</v>
      </c>
      <c r="H218" s="834" t="s">
        <v>717</v>
      </c>
      <c r="I218" s="869">
        <v>37.14</v>
      </c>
      <c r="J218" s="860">
        <v>6.4620355411954744</v>
      </c>
      <c r="K218" s="865">
        <v>0.59</v>
      </c>
      <c r="L218" s="866">
        <v>0.6</v>
      </c>
      <c r="M218" s="836">
        <v>1.6949152542372841</v>
      </c>
      <c r="N218" s="867">
        <v>40526</v>
      </c>
      <c r="O218" s="839">
        <v>40528</v>
      </c>
      <c r="P218" s="840">
        <v>40542</v>
      </c>
      <c r="Q218" s="839" t="s">
        <v>244</v>
      </c>
      <c r="R218" s="831"/>
      <c r="S218" s="778">
        <v>2.4</v>
      </c>
      <c r="T218" s="842">
        <v>88.235294117647044</v>
      </c>
      <c r="U218" s="843">
        <v>-17.556912084165354</v>
      </c>
      <c r="V218" s="844">
        <v>13.654411764705879</v>
      </c>
      <c r="W218" s="782">
        <v>12</v>
      </c>
      <c r="X218" s="845">
        <v>2.72</v>
      </c>
      <c r="Y218" s="846">
        <v>1.92</v>
      </c>
      <c r="Z218" s="835">
        <v>0.73</v>
      </c>
      <c r="AA218" s="847">
        <v>1.1200000000000001</v>
      </c>
      <c r="AB218" s="846">
        <v>2.65</v>
      </c>
      <c r="AC218" s="835">
        <v>2.58</v>
      </c>
      <c r="AD218" s="848">
        <v>-2.6415094339622627</v>
      </c>
      <c r="AE218" s="870">
        <v>7.2995283018867925</v>
      </c>
      <c r="AF218" s="849">
        <v>2040</v>
      </c>
      <c r="AG218" s="835">
        <v>37.15</v>
      </c>
      <c r="AH218" s="835">
        <v>45.08</v>
      </c>
      <c r="AI218" s="850">
        <v>-2.6917900403763101E-2</v>
      </c>
      <c r="AJ218" s="851">
        <v>-17.613132209405499</v>
      </c>
      <c r="AK218" s="913">
        <v>0.70007039413695304</v>
      </c>
      <c r="AL218" s="852">
        <v>1.716738197424905</v>
      </c>
      <c r="AM218" s="861">
        <v>4.4467675101945936</v>
      </c>
      <c r="AN218" s="861">
        <v>6.621301567096304</v>
      </c>
      <c r="AO218" s="848">
        <v>9.4580511082161127</v>
      </c>
      <c r="AP218" s="914"/>
      <c r="AQ218" s="915">
        <v>2.37</v>
      </c>
      <c r="AR218" s="793">
        <v>2.33</v>
      </c>
      <c r="AS218" s="916">
        <v>2.3199999999999998</v>
      </c>
      <c r="AT218" s="916">
        <v>2.08</v>
      </c>
      <c r="AU218" s="916">
        <v>1.92</v>
      </c>
      <c r="AV218" s="916">
        <v>1.72</v>
      </c>
      <c r="AW218" s="916">
        <v>1.48</v>
      </c>
      <c r="AX218" s="916">
        <v>1.32</v>
      </c>
      <c r="AY218" s="916">
        <v>1.2</v>
      </c>
      <c r="AZ218" s="916">
        <v>1.06</v>
      </c>
      <c r="BA218" s="916">
        <v>0.96</v>
      </c>
      <c r="BB218" s="917">
        <v>0.84</v>
      </c>
      <c r="BC218" s="854">
        <v>1.716738197424905</v>
      </c>
      <c r="BD218" s="855">
        <v>0.43103448275862999</v>
      </c>
      <c r="BE218" s="855">
        <v>11.538461538461519</v>
      </c>
      <c r="BF218" s="855">
        <v>8.3333333333333499</v>
      </c>
      <c r="BG218" s="855">
        <v>11.627906976744191</v>
      </c>
      <c r="BH218" s="855">
        <v>16.21621621621621</v>
      </c>
      <c r="BI218" s="855">
        <v>12.121212121212107</v>
      </c>
      <c r="BJ218" s="855">
        <v>10.000000000000011</v>
      </c>
      <c r="BK218" s="855">
        <v>13.207547169811319</v>
      </c>
      <c r="BL218" s="855">
        <v>10.416666666666671</v>
      </c>
      <c r="BM218" s="856">
        <v>14.285714285714281</v>
      </c>
      <c r="BN218" s="857">
        <v>9.9904391807584716</v>
      </c>
      <c r="BO218" s="857">
        <v>4.6704238300243928</v>
      </c>
    </row>
    <row r="219" spans="1:73" s="765" customFormat="1">
      <c r="A219" s="718" t="s">
        <v>121</v>
      </c>
      <c r="B219" s="831" t="s">
        <v>122</v>
      </c>
      <c r="C219" s="800" t="s">
        <v>104</v>
      </c>
      <c r="D219" s="800" t="s">
        <v>397</v>
      </c>
      <c r="E219" s="832">
        <v>14</v>
      </c>
      <c r="F219" s="768">
        <v>183</v>
      </c>
      <c r="G219" s="833" t="s">
        <v>660</v>
      </c>
      <c r="H219" s="834" t="s">
        <v>660</v>
      </c>
      <c r="I219" s="864">
        <v>30.5</v>
      </c>
      <c r="J219" s="860">
        <v>2.622950819672131</v>
      </c>
      <c r="K219" s="865">
        <v>0.17699999999999999</v>
      </c>
      <c r="L219" s="866">
        <v>0.2</v>
      </c>
      <c r="M219" s="860">
        <v>12.994350282485879</v>
      </c>
      <c r="N219" s="867">
        <v>40613</v>
      </c>
      <c r="O219" s="839">
        <v>40617</v>
      </c>
      <c r="P219" s="840">
        <v>40633</v>
      </c>
      <c r="Q219" s="840" t="s">
        <v>10</v>
      </c>
      <c r="R219" s="831"/>
      <c r="S219" s="778">
        <v>0.8</v>
      </c>
      <c r="T219" s="842">
        <v>45.454545454545446</v>
      </c>
      <c r="U219" s="843">
        <v>29.8746481897997</v>
      </c>
      <c r="V219" s="844">
        <v>17.32954545454545</v>
      </c>
      <c r="W219" s="782">
        <v>12</v>
      </c>
      <c r="X219" s="845">
        <v>1.76</v>
      </c>
      <c r="Y219" s="846">
        <v>1.54</v>
      </c>
      <c r="Z219" s="869">
        <v>0.23</v>
      </c>
      <c r="AA219" s="847">
        <v>2.19</v>
      </c>
      <c r="AB219" s="846">
        <v>1.99</v>
      </c>
      <c r="AC219" s="869">
        <v>2.2000000000000002</v>
      </c>
      <c r="AD219" s="848">
        <v>10.552763819095492</v>
      </c>
      <c r="AE219" s="848">
        <v>9.9523591985903543</v>
      </c>
      <c r="AF219" s="849">
        <v>1940</v>
      </c>
      <c r="AG219" s="869">
        <v>25.68</v>
      </c>
      <c r="AH219" s="869">
        <v>35.71</v>
      </c>
      <c r="AI219" s="850">
        <v>18.769470404984421</v>
      </c>
      <c r="AJ219" s="851">
        <v>-14.58975077009241</v>
      </c>
      <c r="AK219" s="913">
        <v>0.97758124652693901</v>
      </c>
      <c r="AL219" s="852">
        <v>15.225827490624489</v>
      </c>
      <c r="AM219" s="861">
        <v>15.9522090871993</v>
      </c>
      <c r="AN219" s="861">
        <v>15.306500511731301</v>
      </c>
      <c r="AO219" s="848">
        <v>15.657522652066861</v>
      </c>
      <c r="AP219" s="914"/>
      <c r="AQ219" s="915">
        <v>0.70667999999999997</v>
      </c>
      <c r="AR219" s="793">
        <v>0.61329999999999996</v>
      </c>
      <c r="AS219" s="916">
        <v>0.5333</v>
      </c>
      <c r="AT219" s="916">
        <v>0.45329999999999998</v>
      </c>
      <c r="AU219" s="916">
        <v>0.4</v>
      </c>
      <c r="AV219" s="916">
        <v>0.34670000000000001</v>
      </c>
      <c r="AW219" s="916">
        <v>0.29330000000000001</v>
      </c>
      <c r="AX219" s="916">
        <v>0.23330000000000001</v>
      </c>
      <c r="AY219" s="916">
        <v>0.20669999999999999</v>
      </c>
      <c r="AZ219" s="916">
        <v>0.1817</v>
      </c>
      <c r="BA219" s="916">
        <v>0.16500000000000001</v>
      </c>
      <c r="BB219" s="917">
        <v>0.15329999999999999</v>
      </c>
      <c r="BC219" s="854">
        <v>15.225827490624489</v>
      </c>
      <c r="BD219" s="887">
        <v>15.000937558597421</v>
      </c>
      <c r="BE219" s="887">
        <v>17.648356496801227</v>
      </c>
      <c r="BF219" s="887">
        <v>13.324999999999992</v>
      </c>
      <c r="BG219" s="887">
        <v>15.373521776752241</v>
      </c>
      <c r="BH219" s="887">
        <v>18.206614387998638</v>
      </c>
      <c r="BI219" s="887">
        <v>25.71795970852979</v>
      </c>
      <c r="BJ219" s="887">
        <v>12.86889211417515</v>
      </c>
      <c r="BK219" s="887">
        <v>13.758943313153548</v>
      </c>
      <c r="BL219" s="887">
        <v>10.121212121212107</v>
      </c>
      <c r="BM219" s="856">
        <v>7.6320939334638016</v>
      </c>
      <c r="BN219" s="857">
        <v>14.989032627391671</v>
      </c>
      <c r="BO219" s="857">
        <v>4.465383024495738</v>
      </c>
    </row>
    <row r="220" spans="1:73" s="765" customFormat="1">
      <c r="A220" s="721" t="s">
        <v>399</v>
      </c>
      <c r="B220" s="831" t="s">
        <v>400</v>
      </c>
      <c r="C220" s="800" t="s">
        <v>104</v>
      </c>
      <c r="D220" s="800" t="s">
        <v>397</v>
      </c>
      <c r="E220" s="832">
        <v>13</v>
      </c>
      <c r="F220" s="768">
        <v>197</v>
      </c>
      <c r="G220" s="833" t="s">
        <v>717</v>
      </c>
      <c r="H220" s="834" t="s">
        <v>717</v>
      </c>
      <c r="I220" s="907">
        <v>15.28</v>
      </c>
      <c r="J220" s="860">
        <v>2.8795811518324612</v>
      </c>
      <c r="K220" s="793">
        <v>0.1</v>
      </c>
      <c r="L220" s="915">
        <v>0.11</v>
      </c>
      <c r="M220" s="860">
        <v>9.9999999999999876</v>
      </c>
      <c r="N220" s="838">
        <v>40679</v>
      </c>
      <c r="O220" s="839">
        <v>40681</v>
      </c>
      <c r="P220" s="840">
        <v>40697</v>
      </c>
      <c r="Q220" s="840" t="s">
        <v>431</v>
      </c>
      <c r="R220" s="831"/>
      <c r="S220" s="778">
        <v>0.44</v>
      </c>
      <c r="T220" s="842">
        <v>32.116788321167881</v>
      </c>
      <c r="U220" s="843">
        <v>-3.9789155351779848</v>
      </c>
      <c r="V220" s="1044">
        <v>11.153284671532841</v>
      </c>
      <c r="W220" s="782">
        <v>10</v>
      </c>
      <c r="X220" s="845">
        <v>1.37</v>
      </c>
      <c r="Y220" s="846" t="s">
        <v>762</v>
      </c>
      <c r="Z220" s="869">
        <v>0.81</v>
      </c>
      <c r="AA220" s="847">
        <v>1.86</v>
      </c>
      <c r="AB220" s="846">
        <v>1.4</v>
      </c>
      <c r="AC220" s="869">
        <v>1.48</v>
      </c>
      <c r="AD220" s="848" t="s">
        <v>664</v>
      </c>
      <c r="AE220" s="848" t="s">
        <v>664</v>
      </c>
      <c r="AF220" s="889">
        <v>43</v>
      </c>
      <c r="AG220" s="869">
        <v>13.31</v>
      </c>
      <c r="AH220" s="869">
        <v>17.25</v>
      </c>
      <c r="AI220" s="850">
        <v>14.800901577761071</v>
      </c>
      <c r="AJ220" s="851">
        <v>-11.42028985507247</v>
      </c>
      <c r="AK220" s="913">
        <v>1.4059582904768837</v>
      </c>
      <c r="AL220" s="852">
        <v>8.1081081081081123</v>
      </c>
      <c r="AM220" s="861">
        <v>7.7217345015941907</v>
      </c>
      <c r="AN220" s="861">
        <v>18.664882623542329</v>
      </c>
      <c r="AO220" s="848">
        <v>13.275559275098713</v>
      </c>
      <c r="AP220" s="914"/>
      <c r="AQ220" s="963">
        <v>0.4</v>
      </c>
      <c r="AR220" s="793">
        <v>0.37</v>
      </c>
      <c r="AS220" s="916">
        <v>0.35</v>
      </c>
      <c r="AT220" s="916">
        <v>0.32</v>
      </c>
      <c r="AU220" s="916">
        <v>0.21</v>
      </c>
      <c r="AV220" s="916">
        <v>0.17</v>
      </c>
      <c r="AW220" s="916">
        <v>0.15</v>
      </c>
      <c r="AX220" s="896">
        <v>0.14000000000000001</v>
      </c>
      <c r="AY220" s="916">
        <v>0.125</v>
      </c>
      <c r="AZ220" s="896">
        <v>0.12</v>
      </c>
      <c r="BA220" s="916">
        <v>0.115</v>
      </c>
      <c r="BB220" s="871">
        <v>0.1</v>
      </c>
      <c r="BC220" s="854">
        <v>8.1081081081081123</v>
      </c>
      <c r="BD220" s="855">
        <v>5.7142857142857153</v>
      </c>
      <c r="BE220" s="855">
        <v>9.3750000000000018</v>
      </c>
      <c r="BF220" s="855">
        <v>52.380952380952394</v>
      </c>
      <c r="BG220" s="855">
        <v>23.52941176470587</v>
      </c>
      <c r="BH220" s="855">
        <v>13.33333333333335</v>
      </c>
      <c r="BI220" s="855">
        <v>7.1428571428571397</v>
      </c>
      <c r="BJ220" s="855">
        <v>12.000000000000011</v>
      </c>
      <c r="BK220" s="855">
        <v>4.1666666666666741</v>
      </c>
      <c r="BL220" s="855">
        <v>4.347826086956518</v>
      </c>
      <c r="BM220" s="856">
        <v>14.999999999999993</v>
      </c>
      <c r="BN220" s="857">
        <v>14.099858290715069</v>
      </c>
      <c r="BO220" s="857">
        <v>13.248942806468479</v>
      </c>
    </row>
    <row r="221" spans="1:73" s="765" customFormat="1">
      <c r="A221" s="719" t="s">
        <v>298</v>
      </c>
      <c r="B221" s="766" t="s">
        <v>299</v>
      </c>
      <c r="C221" s="831" t="s">
        <v>151</v>
      </c>
      <c r="D221" s="766" t="s">
        <v>769</v>
      </c>
      <c r="E221" s="767">
        <v>44</v>
      </c>
      <c r="F221" s="768">
        <v>23</v>
      </c>
      <c r="G221" s="1016" t="s">
        <v>717</v>
      </c>
      <c r="H221" s="1017" t="s">
        <v>717</v>
      </c>
      <c r="I221" s="785">
        <v>22.5</v>
      </c>
      <c r="J221" s="860">
        <f>(S221/I221)*100</f>
        <v>2.4888888888888889</v>
      </c>
      <c r="K221" s="773">
        <v>0.13500000000000001</v>
      </c>
      <c r="L221" s="773">
        <v>0.14000000000000001</v>
      </c>
      <c r="M221" s="876">
        <f>((L221/K221)-1)*100</f>
        <v>3.7037037037036979</v>
      </c>
      <c r="N221" s="776">
        <v>40547</v>
      </c>
      <c r="O221" s="776">
        <v>40549</v>
      </c>
      <c r="P221" s="775">
        <v>40581</v>
      </c>
      <c r="Q221" s="776" t="s">
        <v>15</v>
      </c>
      <c r="R221" s="766"/>
      <c r="S221" s="778">
        <f>L221*4</f>
        <v>0.56000000000000005</v>
      </c>
      <c r="T221" s="860">
        <f>S221/X221*100</f>
        <v>45.9016393442623</v>
      </c>
      <c r="U221" s="843">
        <f>(I221/SQRT(22.5*X221*(I221/AA221))-1)*100</f>
        <v>12.716094825836155</v>
      </c>
      <c r="V221" s="891">
        <f>I221/X221</f>
        <v>18.442622950819672</v>
      </c>
      <c r="W221" s="782">
        <v>10</v>
      </c>
      <c r="X221" s="771">
        <v>1.22</v>
      </c>
      <c r="Y221" s="784">
        <v>1.56</v>
      </c>
      <c r="Z221" s="771">
        <v>0.31</v>
      </c>
      <c r="AA221" s="771">
        <v>1.55</v>
      </c>
      <c r="AB221" s="784">
        <v>1.45</v>
      </c>
      <c r="AC221" s="771">
        <v>1.7</v>
      </c>
      <c r="AD221" s="786">
        <f>(AC221/AB221-1)*100</f>
        <v>17.241379310344819</v>
      </c>
      <c r="AE221" s="848">
        <f>(I221/AB221)/Y221</f>
        <v>9.9469496021220163</v>
      </c>
      <c r="AF221" s="788">
        <v>1200</v>
      </c>
      <c r="AG221" s="771">
        <v>18.559999999999999</v>
      </c>
      <c r="AH221" s="771">
        <v>27.14</v>
      </c>
      <c r="AI221" s="789">
        <f>((I221-AG221)/AG221)*100</f>
        <v>21.228448275862078</v>
      </c>
      <c r="AJ221" s="790">
        <f>((I221-AH221)/AH221)*100</f>
        <v>-17.096536477523951</v>
      </c>
      <c r="AK221" s="961">
        <f>AN221/AO221</f>
        <v>0.90325365601725205</v>
      </c>
      <c r="AL221" s="852">
        <f>((AQ221/AR221)^(1/1)-1)*100</f>
        <v>3.8461538461538547</v>
      </c>
      <c r="AM221" s="853">
        <f>((AQ221/AT221)^(1/3)-1)*100</f>
        <v>4.0041911525952045</v>
      </c>
      <c r="AN221" s="853">
        <f>((AQ221/AV221)^(1/5)-1)*100</f>
        <v>5.1547496797280434</v>
      </c>
      <c r="AO221" s="848">
        <f>((AQ221/BA221)^(1/10)-1)*100</f>
        <v>5.7068683258444386</v>
      </c>
      <c r="AP221" s="878"/>
      <c r="AQ221" s="893">
        <v>0.54</v>
      </c>
      <c r="AR221" s="893">
        <v>0.52</v>
      </c>
      <c r="AS221" s="875">
        <v>0.5</v>
      </c>
      <c r="AT221" s="875">
        <v>0.48</v>
      </c>
      <c r="AU221" s="875">
        <v>0.44</v>
      </c>
      <c r="AV221" s="875">
        <v>0.42</v>
      </c>
      <c r="AW221" s="875">
        <v>0.4</v>
      </c>
      <c r="AX221" s="875">
        <v>0.38</v>
      </c>
      <c r="AY221" s="875">
        <v>0.36</v>
      </c>
      <c r="AZ221" s="875">
        <v>0.33</v>
      </c>
      <c r="BA221" s="875">
        <v>0.31</v>
      </c>
      <c r="BB221" s="773">
        <v>0.28000000000000003</v>
      </c>
      <c r="BC221" s="854">
        <f t="shared" ref="BC221:BM222" si="69">((AQ221/AR221)-1)*100</f>
        <v>3.8461538461538547</v>
      </c>
      <c r="BD221" s="855">
        <f t="shared" si="69"/>
        <v>4.0000000000000036</v>
      </c>
      <c r="BE221" s="855">
        <f t="shared" si="69"/>
        <v>4.1666666666666741</v>
      </c>
      <c r="BF221" s="855">
        <f t="shared" si="69"/>
        <v>9.0909090909090828</v>
      </c>
      <c r="BG221" s="855">
        <f t="shared" si="69"/>
        <v>4.7619047619047672</v>
      </c>
      <c r="BH221" s="855">
        <f t="shared" si="69"/>
        <v>4.9999999999999822</v>
      </c>
      <c r="BI221" s="855">
        <f t="shared" si="69"/>
        <v>5.2631578947368363</v>
      </c>
      <c r="BJ221" s="855">
        <f t="shared" si="69"/>
        <v>5.555555555555558</v>
      </c>
      <c r="BK221" s="855">
        <f t="shared" si="69"/>
        <v>9.0909090909090828</v>
      </c>
      <c r="BL221" s="855">
        <f t="shared" si="69"/>
        <v>6.4516129032258229</v>
      </c>
      <c r="BM221" s="856">
        <f t="shared" si="69"/>
        <v>10.714285714285698</v>
      </c>
      <c r="BN221" s="857">
        <f>AVERAGE(BC221:BM221)</f>
        <v>6.176468684031577</v>
      </c>
      <c r="BO221" s="857">
        <f>SQRT(AVERAGE((BC221-$BN221)^2,(BD221-$BN221)^2,(BE221-$BN221)^2,(BF221-$BN221)^2,(BG221-$BN221)^2,(BH221-$BN221)^2,(BI221-$BN221)^2,(BJ221-$BN221)^2,(BK221-$BN221)^2,(BL221-$BN221)^2,(BM221-$BN221)^2))</f>
        <v>2.2656895438927456</v>
      </c>
    </row>
    <row r="222" spans="1:73" s="765" customFormat="1">
      <c r="A222" s="976" t="s">
        <v>212</v>
      </c>
      <c r="B222" s="831" t="s">
        <v>532</v>
      </c>
      <c r="C222" s="831" t="s">
        <v>151</v>
      </c>
      <c r="D222" s="831" t="s">
        <v>458</v>
      </c>
      <c r="E222" s="832">
        <v>44</v>
      </c>
      <c r="F222" s="768">
        <v>26</v>
      </c>
      <c r="G222" s="833" t="s">
        <v>796</v>
      </c>
      <c r="H222" s="834" t="s">
        <v>796</v>
      </c>
      <c r="I222" s="847">
        <v>65.77</v>
      </c>
      <c r="J222" s="860">
        <f>(S222/I222)*100</f>
        <v>2.4935380872738331</v>
      </c>
      <c r="K222" s="917">
        <v>0.34</v>
      </c>
      <c r="L222" s="917">
        <v>0.41</v>
      </c>
      <c r="M222" s="879">
        <f>((L222/K222)-1)*100</f>
        <v>20.588235294117641</v>
      </c>
      <c r="N222" s="839">
        <v>40602</v>
      </c>
      <c r="O222" s="839">
        <v>40604</v>
      </c>
      <c r="P222" s="867">
        <v>40624</v>
      </c>
      <c r="Q222" s="894" t="s">
        <v>424</v>
      </c>
      <c r="R222" s="831"/>
      <c r="S222" s="778">
        <f>L222*4</f>
        <v>1.64</v>
      </c>
      <c r="T222" s="860">
        <f>S222/X222*100</f>
        <v>45.682451253481894</v>
      </c>
      <c r="U222" s="843">
        <f>(I222/SQRT(22.5*X222*(I222/AA222))-1)*100</f>
        <v>10.145959829349028</v>
      </c>
      <c r="V222" s="882">
        <f>I222/X222</f>
        <v>18.32033426183844</v>
      </c>
      <c r="W222" s="782">
        <v>12</v>
      </c>
      <c r="X222" s="869">
        <v>3.59</v>
      </c>
      <c r="Y222" s="846">
        <v>4.28</v>
      </c>
      <c r="Z222" s="869">
        <v>1.1399999999999999</v>
      </c>
      <c r="AA222" s="869">
        <v>1.49</v>
      </c>
      <c r="AB222" s="846">
        <v>5.28</v>
      </c>
      <c r="AC222" s="835">
        <v>6.08</v>
      </c>
      <c r="AD222" s="848">
        <f>(AC222/AB222-1)*100</f>
        <v>15.151515151515138</v>
      </c>
      <c r="AE222" s="848">
        <f>(I222/AB222)/Y222</f>
        <v>2.9103830359671479</v>
      </c>
      <c r="AF222" s="849">
        <v>11060</v>
      </c>
      <c r="AG222" s="869">
        <v>52.32</v>
      </c>
      <c r="AH222" s="869">
        <v>78.19</v>
      </c>
      <c r="AI222" s="850">
        <f>((I222-AG222)/AG222)*100</f>
        <v>25.707186544342498</v>
      </c>
      <c r="AJ222" s="851">
        <f>((I222-AH222)/AH222)*100</f>
        <v>-15.884384192351966</v>
      </c>
      <c r="AK222" s="913">
        <f>AN222/AO222</f>
        <v>0.8091585821687175</v>
      </c>
      <c r="AL222" s="852">
        <f>((AQ222/AR222)^(1/1)-1)*100</f>
        <v>3.0769230769230882</v>
      </c>
      <c r="AM222" s="853">
        <f>((AQ222/AT222)^(1/3)-1)*100</f>
        <v>3.1767053684250257</v>
      </c>
      <c r="AN222" s="853">
        <f>((AQ222/AV222)^(1/5)-1)*100</f>
        <v>3.2856505786842849</v>
      </c>
      <c r="AO222" s="848">
        <f>((AQ222/BA222)^(1/10)-1)*100</f>
        <v>4.0605768153358035</v>
      </c>
      <c r="AP222" s="914"/>
      <c r="AQ222" s="883">
        <v>1.34</v>
      </c>
      <c r="AR222" s="883">
        <v>1.3</v>
      </c>
      <c r="AS222" s="916">
        <v>1.26</v>
      </c>
      <c r="AT222" s="916">
        <v>1.22</v>
      </c>
      <c r="AU222" s="916">
        <v>1.18</v>
      </c>
      <c r="AV222" s="916">
        <v>1.1399999999999999</v>
      </c>
      <c r="AW222" s="916">
        <v>1.08</v>
      </c>
      <c r="AX222" s="916">
        <v>1.03</v>
      </c>
      <c r="AY222" s="916">
        <v>0.99</v>
      </c>
      <c r="AZ222" s="916">
        <v>0.94</v>
      </c>
      <c r="BA222" s="916">
        <v>0.9</v>
      </c>
      <c r="BB222" s="917">
        <v>0.87</v>
      </c>
      <c r="BC222" s="854">
        <f t="shared" si="69"/>
        <v>3.0769230769230882</v>
      </c>
      <c r="BD222" s="887">
        <f t="shared" si="69"/>
        <v>3.1746031746031855</v>
      </c>
      <c r="BE222" s="887">
        <f t="shared" si="69"/>
        <v>3.2786885245901676</v>
      </c>
      <c r="BF222" s="887">
        <f t="shared" si="69"/>
        <v>3.3898305084745894</v>
      </c>
      <c r="BG222" s="887">
        <f t="shared" si="69"/>
        <v>3.5087719298245723</v>
      </c>
      <c r="BH222" s="887">
        <f t="shared" si="69"/>
        <v>5.5555555555555358</v>
      </c>
      <c r="BI222" s="887">
        <f t="shared" si="69"/>
        <v>4.8543689320388328</v>
      </c>
      <c r="BJ222" s="887">
        <f t="shared" si="69"/>
        <v>4.0404040404040442</v>
      </c>
      <c r="BK222" s="887">
        <f t="shared" si="69"/>
        <v>5.319148936170226</v>
      </c>
      <c r="BL222" s="887">
        <f t="shared" si="69"/>
        <v>4.4444444444444287</v>
      </c>
      <c r="BM222" s="856">
        <f t="shared" si="69"/>
        <v>3.4482758620689724</v>
      </c>
      <c r="BN222" s="857">
        <f>AVERAGE(BC222:BM222)</f>
        <v>4.0082740895543312</v>
      </c>
      <c r="BO222" s="857">
        <f>SQRT(AVERAGE((BC222-$BN222)^2,(BD222-$BN222)^2,(BE222-$BN222)^2,(BF222-$BN222)^2,(BG222-$BN222)^2,(BH222-$BN222)^2,(BI222-$BN222)^2,(BJ222-$BN222)^2,(BK222-$BN222)^2,(BL222-$BN222)^2,(BM222-$BN222)^2))</f>
        <v>0.85599044590757223</v>
      </c>
    </row>
    <row r="223" spans="1:73" s="765" customFormat="1">
      <c r="A223" s="718" t="s">
        <v>238</v>
      </c>
      <c r="B223" s="831" t="s">
        <v>239</v>
      </c>
      <c r="C223" s="831" t="s">
        <v>151</v>
      </c>
      <c r="D223" s="831" t="s">
        <v>723</v>
      </c>
      <c r="E223" s="832">
        <v>10</v>
      </c>
      <c r="F223" s="768">
        <v>229</v>
      </c>
      <c r="G223" s="833" t="s">
        <v>660</v>
      </c>
      <c r="H223" s="834" t="s">
        <v>660</v>
      </c>
      <c r="I223" s="847">
        <v>10.54</v>
      </c>
      <c r="J223" s="860">
        <v>2.5047438330170779</v>
      </c>
      <c r="K223" s="866">
        <v>0.06</v>
      </c>
      <c r="L223" s="886">
        <v>6.6000000000000003E-2</v>
      </c>
      <c r="M223" s="882">
        <v>10.000000000000011</v>
      </c>
      <c r="N223" s="839">
        <v>40521</v>
      </c>
      <c r="O223" s="839">
        <v>40525</v>
      </c>
      <c r="P223" s="867">
        <v>40529</v>
      </c>
      <c r="Q223" s="839" t="s">
        <v>698</v>
      </c>
      <c r="R223" s="868"/>
      <c r="S223" s="778">
        <v>0.26400000000000001</v>
      </c>
      <c r="T223" s="860">
        <v>62.857142857142861</v>
      </c>
      <c r="U223" s="843">
        <v>40.504758999783697</v>
      </c>
      <c r="V223" s="882">
        <v>25.095238095238088</v>
      </c>
      <c r="W223" s="782">
        <v>1</v>
      </c>
      <c r="X223" s="869">
        <v>0.42</v>
      </c>
      <c r="Y223" s="846">
        <v>1.83</v>
      </c>
      <c r="Z223" s="835">
        <v>1.68</v>
      </c>
      <c r="AA223" s="869">
        <v>1.77</v>
      </c>
      <c r="AB223" s="846">
        <v>0.47</v>
      </c>
      <c r="AC223" s="835">
        <v>0.47</v>
      </c>
      <c r="AD223" s="848">
        <v>0</v>
      </c>
      <c r="AE223" s="848">
        <v>12.254389024532029</v>
      </c>
      <c r="AF223" s="889">
        <v>155</v>
      </c>
      <c r="AG223" s="835">
        <v>8.91</v>
      </c>
      <c r="AH223" s="835">
        <v>12.5</v>
      </c>
      <c r="AI223" s="850">
        <v>18.294051627384952</v>
      </c>
      <c r="AJ223" s="851">
        <v>-15.68000000000001</v>
      </c>
      <c r="AK223" s="913">
        <v>1.0637575304347453</v>
      </c>
      <c r="AL223" s="852">
        <v>2.5000000000000133</v>
      </c>
      <c r="AM223" s="853">
        <v>5.7524872839200381</v>
      </c>
      <c r="AN223" s="853">
        <v>6.5785503028698233</v>
      </c>
      <c r="AO223" s="848">
        <v>6.1842573280597604</v>
      </c>
      <c r="AP223" s="914"/>
      <c r="AQ223" s="883">
        <v>0.246</v>
      </c>
      <c r="AR223" s="895">
        <v>0.24</v>
      </c>
      <c r="AS223" s="793">
        <v>0.22500000000000001</v>
      </c>
      <c r="AT223" s="793">
        <v>0.20799999999999999</v>
      </c>
      <c r="AU223" s="793">
        <v>0.19275</v>
      </c>
      <c r="AV223" s="793">
        <v>0.17888999999999999</v>
      </c>
      <c r="AW223" s="793">
        <v>0.16705999999999999</v>
      </c>
      <c r="AX223" s="793">
        <v>0.15497</v>
      </c>
      <c r="AY223" s="793">
        <v>0.14555000000000001</v>
      </c>
      <c r="AZ223" s="793">
        <v>0.14344000000000001</v>
      </c>
      <c r="BA223" s="794">
        <v>0.13500000000000001</v>
      </c>
      <c r="BB223" s="917">
        <v>0.20250000000000001</v>
      </c>
      <c r="BC223" s="854">
        <v>2.5000000000000133</v>
      </c>
      <c r="BD223" s="855">
        <v>6.6666666666666652</v>
      </c>
      <c r="BE223" s="855">
        <v>8.1730769230769376</v>
      </c>
      <c r="BF223" s="855">
        <v>7.911802853437111</v>
      </c>
      <c r="BG223" s="855">
        <v>7.7477779641120126</v>
      </c>
      <c r="BH223" s="855">
        <v>7.0812881599425337</v>
      </c>
      <c r="BI223" s="855">
        <v>7.8015099696715486</v>
      </c>
      <c r="BJ223" s="855">
        <v>6.4720027481964806</v>
      </c>
      <c r="BK223" s="855">
        <v>1.4709983268265561</v>
      </c>
      <c r="BL223" s="855">
        <v>6.2518518518518649</v>
      </c>
      <c r="BM223" s="856">
        <v>0</v>
      </c>
      <c r="BN223" s="857">
        <v>5.6433614057983394</v>
      </c>
      <c r="BO223" s="857">
        <v>2.7624103132382603</v>
      </c>
    </row>
    <row r="224" spans="1:73" s="765" customFormat="1">
      <c r="A224" s="720" t="s">
        <v>332</v>
      </c>
      <c r="B224" s="799" t="s">
        <v>333</v>
      </c>
      <c r="C224" s="831" t="s">
        <v>151</v>
      </c>
      <c r="D224" s="799" t="s">
        <v>769</v>
      </c>
      <c r="E224" s="802">
        <v>19</v>
      </c>
      <c r="F224" s="768">
        <v>126</v>
      </c>
      <c r="G224" s="858" t="s">
        <v>717</v>
      </c>
      <c r="H224" s="859" t="s">
        <v>717</v>
      </c>
      <c r="I224" s="819">
        <v>26.03</v>
      </c>
      <c r="J224" s="860">
        <v>3.5343834037648865</v>
      </c>
      <c r="K224" s="897">
        <v>0.22500000000000001</v>
      </c>
      <c r="L224" s="897">
        <v>0.23</v>
      </c>
      <c r="M224" s="885">
        <v>2.2222222222222143</v>
      </c>
      <c r="N224" s="811">
        <v>40646</v>
      </c>
      <c r="O224" s="811">
        <v>40648</v>
      </c>
      <c r="P224" s="872">
        <v>40662</v>
      </c>
      <c r="Q224" s="811" t="s">
        <v>453</v>
      </c>
      <c r="R224" s="799"/>
      <c r="S224" s="812">
        <v>0.92</v>
      </c>
      <c r="T224" s="860">
        <v>57.142857142857146</v>
      </c>
      <c r="U224" s="843">
        <v>22.84077121405485</v>
      </c>
      <c r="V224" s="885">
        <v>16.16770186335404</v>
      </c>
      <c r="W224" s="816">
        <v>12</v>
      </c>
      <c r="X224" s="803">
        <v>1.61</v>
      </c>
      <c r="Y224" s="818">
        <v>1.64</v>
      </c>
      <c r="Z224" s="803">
        <v>2.09</v>
      </c>
      <c r="AA224" s="803">
        <v>2.1</v>
      </c>
      <c r="AB224" s="818">
        <v>1.59</v>
      </c>
      <c r="AC224" s="803">
        <v>1.71</v>
      </c>
      <c r="AD224" s="820">
        <v>7.5471698113207522</v>
      </c>
      <c r="AE224" s="848">
        <v>9.9823592575548403</v>
      </c>
      <c r="AF224" s="898">
        <v>633</v>
      </c>
      <c r="AG224" s="803">
        <v>19.93</v>
      </c>
      <c r="AH224" s="803">
        <v>29.21</v>
      </c>
      <c r="AI224" s="823">
        <v>30.607124937280492</v>
      </c>
      <c r="AJ224" s="824">
        <v>-10.8866826429305</v>
      </c>
      <c r="AK224" s="965">
        <v>0.86773130167580803</v>
      </c>
      <c r="AL224" s="852">
        <v>4.0697674418604723</v>
      </c>
      <c r="AM224" s="853">
        <v>8.5362965079751838</v>
      </c>
      <c r="AN224" s="853">
        <v>11.047665530703931</v>
      </c>
      <c r="AO224" s="848">
        <v>12.731666484046508</v>
      </c>
      <c r="AP224" s="862"/>
      <c r="AQ224" s="899">
        <v>0.89500000000000002</v>
      </c>
      <c r="AR224" s="899">
        <v>0.86</v>
      </c>
      <c r="AS224" s="805">
        <v>0.78</v>
      </c>
      <c r="AT224" s="805">
        <v>0.7</v>
      </c>
      <c r="AU224" s="805">
        <v>0.62</v>
      </c>
      <c r="AV224" s="805">
        <v>0.53</v>
      </c>
      <c r="AW224" s="805">
        <v>0.43</v>
      </c>
      <c r="AX224" s="805">
        <v>0.39</v>
      </c>
      <c r="AY224" s="805">
        <v>0.34</v>
      </c>
      <c r="AZ224" s="805">
        <v>0.31</v>
      </c>
      <c r="BA224" s="805">
        <v>0.27</v>
      </c>
      <c r="BB224" s="863">
        <v>0.23</v>
      </c>
      <c r="BC224" s="854">
        <v>4.0697674418604723</v>
      </c>
      <c r="BD224" s="887">
        <v>10.256410256410243</v>
      </c>
      <c r="BE224" s="887">
        <v>11.428571428571427</v>
      </c>
      <c r="BF224" s="887">
        <v>12.9032258064516</v>
      </c>
      <c r="BG224" s="887">
        <v>16.981132075471699</v>
      </c>
      <c r="BH224" s="887">
        <v>23.255813953488389</v>
      </c>
      <c r="BI224" s="887">
        <v>10.256410256410243</v>
      </c>
      <c r="BJ224" s="887">
        <v>14.70588235294117</v>
      </c>
      <c r="BK224" s="887">
        <v>9.6774193548387224</v>
      </c>
      <c r="BL224" s="887">
        <v>14.814814814814811</v>
      </c>
      <c r="BM224" s="856">
        <v>17.3913043478261</v>
      </c>
      <c r="BN224" s="857">
        <v>13.2491592808259</v>
      </c>
      <c r="BO224" s="857">
        <v>4.8067878895731546</v>
      </c>
    </row>
    <row r="225" spans="1:67" s="765" customFormat="1">
      <c r="A225" s="721" t="s">
        <v>781</v>
      </c>
      <c r="B225" s="831" t="s">
        <v>782</v>
      </c>
      <c r="C225" s="831" t="s">
        <v>151</v>
      </c>
      <c r="D225" s="831" t="s">
        <v>755</v>
      </c>
      <c r="E225" s="832">
        <v>10</v>
      </c>
      <c r="F225" s="768">
        <v>236</v>
      </c>
      <c r="G225" s="833" t="s">
        <v>717</v>
      </c>
      <c r="H225" s="834" t="s">
        <v>717</v>
      </c>
      <c r="I225" s="888">
        <v>59.18</v>
      </c>
      <c r="J225" s="772">
        <v>3.8526529232848916</v>
      </c>
      <c r="K225" s="917">
        <v>0.52</v>
      </c>
      <c r="L225" s="917">
        <v>0.56999999999999995</v>
      </c>
      <c r="M225" s="891">
        <v>9.6153846153846008</v>
      </c>
      <c r="N225" s="839">
        <v>40646</v>
      </c>
      <c r="O225" s="839">
        <v>40648</v>
      </c>
      <c r="P225" s="867">
        <v>40662</v>
      </c>
      <c r="Q225" s="839" t="s">
        <v>453</v>
      </c>
      <c r="R225" s="831"/>
      <c r="S225" s="778">
        <v>2.2799999999999998</v>
      </c>
      <c r="T225" s="772">
        <v>88.030888030888022</v>
      </c>
      <c r="U225" s="780">
        <v>61.237598833408832</v>
      </c>
      <c r="V225" s="882">
        <v>22.849420849420845</v>
      </c>
      <c r="W225" s="782">
        <v>12</v>
      </c>
      <c r="X225" s="869">
        <v>2.59</v>
      </c>
      <c r="Y225" s="846">
        <v>0.9</v>
      </c>
      <c r="Z225" s="835">
        <v>0.68</v>
      </c>
      <c r="AA225" s="869">
        <v>2.56</v>
      </c>
      <c r="AB225" s="846">
        <v>3.11</v>
      </c>
      <c r="AC225" s="835">
        <v>3.87</v>
      </c>
      <c r="AD225" s="848">
        <v>24.437299035369776</v>
      </c>
      <c r="AE225" s="787">
        <v>21.143265451947123</v>
      </c>
      <c r="AF225" s="849">
        <v>1950</v>
      </c>
      <c r="AG225" s="835">
        <v>50.800000000000004</v>
      </c>
      <c r="AH225" s="835">
        <v>73.38</v>
      </c>
      <c r="AI225" s="850">
        <v>16.496062992125982</v>
      </c>
      <c r="AJ225" s="851">
        <v>-19.35132188607249</v>
      </c>
      <c r="AK225" s="913">
        <v>0.76418136144988902</v>
      </c>
      <c r="AL225" s="791">
        <v>7.9365079365079518</v>
      </c>
      <c r="AM225" s="792">
        <v>15.909657869165722</v>
      </c>
      <c r="AN225" s="792">
        <v>26.895930766443541</v>
      </c>
      <c r="AO225" s="786">
        <v>35.195742952188198</v>
      </c>
      <c r="AP225" s="914"/>
      <c r="AQ225" s="883">
        <v>2.04</v>
      </c>
      <c r="AR225" s="883">
        <v>1.89</v>
      </c>
      <c r="AS225" s="793">
        <v>1.75</v>
      </c>
      <c r="AT225" s="793">
        <v>1.31</v>
      </c>
      <c r="AU225" s="793">
        <v>0.95</v>
      </c>
      <c r="AV225" s="793">
        <v>0.62</v>
      </c>
      <c r="AW225" s="793">
        <v>0.38</v>
      </c>
      <c r="AX225" s="793">
        <v>0.2</v>
      </c>
      <c r="AY225" s="793">
        <v>0.115</v>
      </c>
      <c r="AZ225" s="794">
        <v>0.1</v>
      </c>
      <c r="BA225" s="794">
        <v>0.1</v>
      </c>
      <c r="BB225" s="871">
        <v>0.1</v>
      </c>
      <c r="BC225" s="795">
        <v>7.9365079365079518</v>
      </c>
      <c r="BD225" s="796">
        <v>7.9999999999999849</v>
      </c>
      <c r="BE225" s="796">
        <v>33.587786259541964</v>
      </c>
      <c r="BF225" s="796">
        <v>37.894736842105267</v>
      </c>
      <c r="BG225" s="796">
        <v>53.225806451612897</v>
      </c>
      <c r="BH225" s="796">
        <v>63.157894736842103</v>
      </c>
      <c r="BI225" s="796">
        <v>90</v>
      </c>
      <c r="BJ225" s="796">
        <v>73.913043478260875</v>
      </c>
      <c r="BK225" s="796">
        <v>14.999999999999993</v>
      </c>
      <c r="BL225" s="796">
        <v>0</v>
      </c>
      <c r="BM225" s="797">
        <v>0</v>
      </c>
      <c r="BN225" s="798">
        <v>34.792343245897364</v>
      </c>
      <c r="BO225" s="798">
        <v>30.129424045826429</v>
      </c>
    </row>
    <row r="226" spans="1:67" s="765" customFormat="1">
      <c r="A226" s="718" t="s">
        <v>654</v>
      </c>
      <c r="B226" s="831" t="s">
        <v>655</v>
      </c>
      <c r="C226" s="831" t="s">
        <v>151</v>
      </c>
      <c r="D226" s="831" t="s">
        <v>777</v>
      </c>
      <c r="E226" s="832">
        <v>29</v>
      </c>
      <c r="F226" s="768">
        <v>85</v>
      </c>
      <c r="G226" s="833" t="s">
        <v>660</v>
      </c>
      <c r="H226" s="834" t="s">
        <v>660</v>
      </c>
      <c r="I226" s="847">
        <v>21.55</v>
      </c>
      <c r="J226" s="860">
        <f>(S226/I226)*100</f>
        <v>6.8677494199535962</v>
      </c>
      <c r="K226" s="917">
        <v>0.36499999999999999</v>
      </c>
      <c r="L226" s="917">
        <v>0.37</v>
      </c>
      <c r="M226" s="977">
        <f>((L226/K226)-1)*100</f>
        <v>1.3698630136986356</v>
      </c>
      <c r="N226" s="839">
        <v>40590</v>
      </c>
      <c r="O226" s="839">
        <v>40592</v>
      </c>
      <c r="P226" s="867">
        <v>40614</v>
      </c>
      <c r="Q226" s="839" t="s">
        <v>246</v>
      </c>
      <c r="R226" s="831"/>
      <c r="S226" s="778">
        <f>L226*4</f>
        <v>1.48</v>
      </c>
      <c r="T226" s="860">
        <f>S226/X226*100</f>
        <v>102.06896551724138</v>
      </c>
      <c r="U226" s="843" t="s">
        <v>664</v>
      </c>
      <c r="V226" s="882">
        <f>I226/X226</f>
        <v>14.862068965517242</v>
      </c>
      <c r="W226" s="782">
        <v>12</v>
      </c>
      <c r="X226" s="869">
        <v>1.45</v>
      </c>
      <c r="Y226" s="846">
        <v>1.1599999999999999</v>
      </c>
      <c r="Z226" s="835">
        <v>0.82</v>
      </c>
      <c r="AA226" s="869" t="s">
        <v>762</v>
      </c>
      <c r="AB226" s="846">
        <v>2.2799999999999998</v>
      </c>
      <c r="AC226" s="835">
        <v>2.2999999999999998</v>
      </c>
      <c r="AD226" s="848">
        <f>(AC226/AB226-1)*100</f>
        <v>0.87719298245614308</v>
      </c>
      <c r="AE226" s="870">
        <f>(I226/AB226)/Y226</f>
        <v>8.1480641258318212</v>
      </c>
      <c r="AF226" s="849">
        <v>4390</v>
      </c>
      <c r="AG226" s="835">
        <v>19.059999999999999</v>
      </c>
      <c r="AH226" s="835">
        <v>26.36</v>
      </c>
      <c r="AI226" s="850">
        <f>((I226-AG226)/AG226)*100</f>
        <v>13.064008394543558</v>
      </c>
      <c r="AJ226" s="851">
        <f>((I226-AH226)/AH226)*100</f>
        <v>-18.247344461305005</v>
      </c>
      <c r="AK226" s="913">
        <f>AN226/AO226</f>
        <v>1.3255548933125363</v>
      </c>
      <c r="AL226" s="852">
        <f>((AQ226/AR226)^(1/1)-1)*100</f>
        <v>1.388888888888884</v>
      </c>
      <c r="AM226" s="853">
        <f>((AQ226/AT226)^(1/3)-1)*100</f>
        <v>3.4172475540757308</v>
      </c>
      <c r="AN226" s="853">
        <f>((AQ226/AV226)^(1/5)-1)*100</f>
        <v>3.320436939252347</v>
      </c>
      <c r="AO226" s="848">
        <f>((AQ226/BA226)^(1/10)-1)*100</f>
        <v>2.5049411050451775</v>
      </c>
      <c r="AP226" s="914"/>
      <c r="AQ226" s="883">
        <v>1.46</v>
      </c>
      <c r="AR226" s="883">
        <v>1.44</v>
      </c>
      <c r="AS226" s="916">
        <v>1.4</v>
      </c>
      <c r="AT226" s="916">
        <v>1.32</v>
      </c>
      <c r="AU226" s="916">
        <v>1.28</v>
      </c>
      <c r="AV226" s="916">
        <v>1.24</v>
      </c>
      <c r="AW226" s="916">
        <v>1.22</v>
      </c>
      <c r="AX226" s="916">
        <v>1.2</v>
      </c>
      <c r="AY226" s="916">
        <v>1.18</v>
      </c>
      <c r="AZ226" s="916">
        <v>1.1599999999999999</v>
      </c>
      <c r="BA226" s="916">
        <v>1.1399999999999999</v>
      </c>
      <c r="BB226" s="917">
        <v>1.02</v>
      </c>
      <c r="BC226" s="854">
        <f t="shared" ref="BC226:BM226" si="70">((AQ226/AR226)-1)*100</f>
        <v>1.388888888888884</v>
      </c>
      <c r="BD226" s="887">
        <f t="shared" si="70"/>
        <v>2.8571428571428692</v>
      </c>
      <c r="BE226" s="887">
        <f t="shared" si="70"/>
        <v>6.0606060606060552</v>
      </c>
      <c r="BF226" s="887">
        <f t="shared" si="70"/>
        <v>3.125</v>
      </c>
      <c r="BG226" s="887">
        <f t="shared" si="70"/>
        <v>3.2258064516129004</v>
      </c>
      <c r="BH226" s="887">
        <f t="shared" si="70"/>
        <v>1.6393442622950838</v>
      </c>
      <c r="BI226" s="887">
        <f t="shared" si="70"/>
        <v>1.6666666666666607</v>
      </c>
      <c r="BJ226" s="887">
        <f t="shared" si="70"/>
        <v>1.6949152542372836</v>
      </c>
      <c r="BK226" s="887">
        <f t="shared" si="70"/>
        <v>1.7241379310344751</v>
      </c>
      <c r="BL226" s="887">
        <f t="shared" si="70"/>
        <v>1.7543859649122862</v>
      </c>
      <c r="BM226" s="856">
        <f t="shared" si="70"/>
        <v>11.764705882352921</v>
      </c>
      <c r="BN226" s="857">
        <f>AVERAGE(BC226:BM226)</f>
        <v>3.3546909290681288</v>
      </c>
      <c r="BO226" s="857">
        <f>SQRT(AVERAGE((BC226-$BN226)^2,(BD226-$BN226)^2,(BE226-$BN226)^2,(BF226-$BN226)^2,(BG226-$BN226)^2,(BH226-$BN226)^2,(BI226-$BN226)^2,(BJ226-$BN226)^2,(BK226-$BN226)^2,(BL226-$BN226)^2,(BM226-$BN226)^2))</f>
        <v>2.954165064880403</v>
      </c>
    </row>
    <row r="227" spans="1:67" s="765" customFormat="1">
      <c r="A227" s="721" t="s">
        <v>401</v>
      </c>
      <c r="B227" s="831" t="s">
        <v>751</v>
      </c>
      <c r="C227" s="766" t="s">
        <v>3</v>
      </c>
      <c r="D227" s="868" t="s">
        <v>720</v>
      </c>
      <c r="E227" s="832">
        <v>10</v>
      </c>
      <c r="F227" s="768">
        <v>238</v>
      </c>
      <c r="G227" s="833" t="s">
        <v>717</v>
      </c>
      <c r="H227" s="834" t="s">
        <v>717</v>
      </c>
      <c r="I227" s="888">
        <v>33.75</v>
      </c>
      <c r="J227" s="860">
        <v>4.1007407407407399</v>
      </c>
      <c r="K227" s="917">
        <v>0.34499999999999997</v>
      </c>
      <c r="L227" s="917">
        <v>0.34599999999999997</v>
      </c>
      <c r="M227" s="978">
        <v>0.28985507246377401</v>
      </c>
      <c r="N227" s="839">
        <v>40680</v>
      </c>
      <c r="O227" s="839">
        <v>40682</v>
      </c>
      <c r="P227" s="867">
        <v>40696</v>
      </c>
      <c r="Q227" s="839" t="s">
        <v>381</v>
      </c>
      <c r="R227" s="868" t="s">
        <v>137</v>
      </c>
      <c r="S227" s="778">
        <v>1.3839999999999999</v>
      </c>
      <c r="T227" s="860">
        <v>64.3720930232558</v>
      </c>
      <c r="U227" s="843">
        <v>57.154937620822636</v>
      </c>
      <c r="V227" s="882">
        <v>15.697674418604651</v>
      </c>
      <c r="W227" s="782">
        <v>3</v>
      </c>
      <c r="X227" s="869">
        <v>2.15</v>
      </c>
      <c r="Y227" s="846">
        <v>1.59</v>
      </c>
      <c r="Z227" s="869">
        <v>4.34</v>
      </c>
      <c r="AA227" s="869">
        <v>3.54</v>
      </c>
      <c r="AB227" s="846">
        <v>2.11</v>
      </c>
      <c r="AC227" s="869">
        <v>2.29</v>
      </c>
      <c r="AD227" s="848">
        <v>8.5308056872037916</v>
      </c>
      <c r="AE227" s="848">
        <v>10.0599123669856</v>
      </c>
      <c r="AF227" s="849">
        <v>6430</v>
      </c>
      <c r="AG227" s="869">
        <v>27.46</v>
      </c>
      <c r="AH227" s="869">
        <v>41.5</v>
      </c>
      <c r="AI227" s="850">
        <v>22.9060451565914</v>
      </c>
      <c r="AJ227" s="851">
        <v>-18.674698795180724</v>
      </c>
      <c r="AK227" s="913" t="s">
        <v>664</v>
      </c>
      <c r="AL227" s="852">
        <v>0.95799557848195205</v>
      </c>
      <c r="AM227" s="853">
        <v>6.008553594378685</v>
      </c>
      <c r="AN227" s="853">
        <v>24.940031376714447</v>
      </c>
      <c r="AO227" s="848" t="s">
        <v>664</v>
      </c>
      <c r="AP227" s="914" t="s">
        <v>817</v>
      </c>
      <c r="AQ227" s="883">
        <v>1.37</v>
      </c>
      <c r="AR227" s="883">
        <v>1.357</v>
      </c>
      <c r="AS227" s="916">
        <v>1.327</v>
      </c>
      <c r="AT227" s="916">
        <v>1.1499999999999999</v>
      </c>
      <c r="AU227" s="916">
        <v>0.89</v>
      </c>
      <c r="AV227" s="916">
        <v>0.45</v>
      </c>
      <c r="AW227" s="916">
        <v>0.17299999999999999</v>
      </c>
      <c r="AX227" s="916">
        <v>9.8000000000000004E-2</v>
      </c>
      <c r="AY227" s="916">
        <v>0.02</v>
      </c>
      <c r="AZ227" s="896">
        <v>0</v>
      </c>
      <c r="BA227" s="896">
        <v>0</v>
      </c>
      <c r="BB227" s="871">
        <v>0</v>
      </c>
      <c r="BC227" s="854">
        <v>0.95799557848195205</v>
      </c>
      <c r="BD227" s="887">
        <v>2.260738507912575</v>
      </c>
      <c r="BE227" s="887">
        <v>15.39130434782612</v>
      </c>
      <c r="BF227" s="887">
        <v>29.2134831460674</v>
      </c>
      <c r="BG227" s="887">
        <v>97.777777777777771</v>
      </c>
      <c r="BH227" s="887">
        <v>160.11560693641619</v>
      </c>
      <c r="BI227" s="887">
        <v>76.530612244897966</v>
      </c>
      <c r="BJ227" s="887">
        <v>390.00000000000011</v>
      </c>
      <c r="BK227" s="887">
        <v>0</v>
      </c>
      <c r="BL227" s="887">
        <v>0</v>
      </c>
      <c r="BM227" s="856">
        <v>0</v>
      </c>
      <c r="BN227" s="857">
        <v>70.20431986721637</v>
      </c>
      <c r="BO227" s="857">
        <v>112.82958701081269</v>
      </c>
    </row>
    <row r="228" spans="1:67" s="765" customFormat="1">
      <c r="A228" s="720" t="s">
        <v>658</v>
      </c>
      <c r="B228" s="799" t="s">
        <v>659</v>
      </c>
      <c r="C228" s="718" t="s">
        <v>0</v>
      </c>
      <c r="D228" s="799" t="s">
        <v>619</v>
      </c>
      <c r="E228" s="802">
        <v>28</v>
      </c>
      <c r="F228" s="768">
        <v>91</v>
      </c>
      <c r="G228" s="858" t="s">
        <v>660</v>
      </c>
      <c r="H228" s="859" t="s">
        <v>660</v>
      </c>
      <c r="I228" s="819">
        <v>32.049999999999997</v>
      </c>
      <c r="J228" s="860">
        <f>(S228/I228)*100</f>
        <v>3.6193447737909517</v>
      </c>
      <c r="K228" s="806">
        <v>0.28000000000000003</v>
      </c>
      <c r="L228" s="863">
        <v>0.28999999999999998</v>
      </c>
      <c r="M228" s="979">
        <f>((L228/K228)-1)*100</f>
        <v>3.5714285714285587</v>
      </c>
      <c r="N228" s="811">
        <v>40673</v>
      </c>
      <c r="O228" s="811">
        <v>40676</v>
      </c>
      <c r="P228" s="872">
        <v>40704</v>
      </c>
      <c r="Q228" s="811" t="s">
        <v>247</v>
      </c>
      <c r="R228" s="799"/>
      <c r="S228" s="812">
        <f>L228*4</f>
        <v>1.1599999999999999</v>
      </c>
      <c r="T228" s="860">
        <f>S228/X228*100</f>
        <v>58.291457286432156</v>
      </c>
      <c r="U228" s="843">
        <f>(I228/SQRT(22.5*X228*(I228/AA228))-1)*100</f>
        <v>22.019119608248626</v>
      </c>
      <c r="V228" s="885">
        <f>I228/X228</f>
        <v>16.105527638190953</v>
      </c>
      <c r="W228" s="816">
        <v>12</v>
      </c>
      <c r="X228" s="803">
        <v>1.99</v>
      </c>
      <c r="Y228" s="818">
        <v>1.99</v>
      </c>
      <c r="Z228" s="803">
        <v>0.74</v>
      </c>
      <c r="AA228" s="803">
        <v>2.08</v>
      </c>
      <c r="AB228" s="818">
        <v>2.4700000000000002</v>
      </c>
      <c r="AC228" s="803">
        <v>2.84</v>
      </c>
      <c r="AD228" s="820">
        <f>(AC228/AB228-1)*100</f>
        <v>14.979757085020218</v>
      </c>
      <c r="AE228" s="848">
        <f>(I228/AB228)/Y228</f>
        <v>6.520456533680548</v>
      </c>
      <c r="AF228" s="822">
        <v>3200</v>
      </c>
      <c r="AG228" s="803">
        <v>30.4</v>
      </c>
      <c r="AH228" s="803">
        <v>36.950000000000003</v>
      </c>
      <c r="AI228" s="823">
        <f>((I228-AG228)/AG228)*100</f>
        <v>5.4276315789473637</v>
      </c>
      <c r="AJ228" s="824">
        <f>((I228-AH228)/AH228)*100</f>
        <v>-13.261163734776741</v>
      </c>
      <c r="AK228" s="965">
        <f>AN228/AO228</f>
        <v>1.1060627836990267</v>
      </c>
      <c r="AL228" s="852">
        <f>((AQ228/AR228)^(1/1)-1)*100</f>
        <v>2.7777777777777901</v>
      </c>
      <c r="AM228" s="853">
        <f>((AQ228/AT228)^(1/3)-1)*100</f>
        <v>2.8586773986917446</v>
      </c>
      <c r="AN228" s="853">
        <f>((AQ228/AV228)^(1/5)-1)*100</f>
        <v>3.8262169735895801</v>
      </c>
      <c r="AO228" s="848">
        <f>((AQ228/BA228)^(1/10)-1)*100</f>
        <v>3.4593126447971523</v>
      </c>
      <c r="AP228" s="862"/>
      <c r="AQ228" s="899">
        <v>1.1100000000000001</v>
      </c>
      <c r="AR228" s="980">
        <v>1.08</v>
      </c>
      <c r="AS228" s="805">
        <v>1.07</v>
      </c>
      <c r="AT228" s="805">
        <v>1.02</v>
      </c>
      <c r="AU228" s="805">
        <v>0.96</v>
      </c>
      <c r="AV228" s="805">
        <v>0.92</v>
      </c>
      <c r="AW228" s="805">
        <v>0.88</v>
      </c>
      <c r="AX228" s="874">
        <v>0.84</v>
      </c>
      <c r="AY228" s="805">
        <v>0.83</v>
      </c>
      <c r="AZ228" s="874">
        <v>0.8</v>
      </c>
      <c r="BA228" s="805">
        <v>0.79</v>
      </c>
      <c r="BB228" s="863">
        <v>0.75</v>
      </c>
      <c r="BC228" s="854">
        <f t="shared" ref="BC228:BM230" si="71">((AQ228/AR228)-1)*100</f>
        <v>2.7777777777777901</v>
      </c>
      <c r="BD228" s="887">
        <f t="shared" si="71"/>
        <v>0.93457943925234765</v>
      </c>
      <c r="BE228" s="887">
        <f t="shared" si="71"/>
        <v>4.9019607843137303</v>
      </c>
      <c r="BF228" s="887">
        <f t="shared" si="71"/>
        <v>6.25</v>
      </c>
      <c r="BG228" s="887">
        <f t="shared" si="71"/>
        <v>4.3478260869565188</v>
      </c>
      <c r="BH228" s="887">
        <f t="shared" si="71"/>
        <v>4.5454545454545414</v>
      </c>
      <c r="BI228" s="887">
        <f t="shared" si="71"/>
        <v>4.7619047619047672</v>
      </c>
      <c r="BJ228" s="887">
        <f t="shared" si="71"/>
        <v>1.2048192771084265</v>
      </c>
      <c r="BK228" s="887">
        <f t="shared" si="71"/>
        <v>3.7499999999999867</v>
      </c>
      <c r="BL228" s="887">
        <f t="shared" si="71"/>
        <v>1.2658227848101333</v>
      </c>
      <c r="BM228" s="856">
        <f t="shared" si="71"/>
        <v>5.3333333333333455</v>
      </c>
      <c r="BN228" s="857">
        <f>AVERAGE(BC228:BM228)</f>
        <v>3.6430435264465078</v>
      </c>
      <c r="BO228" s="857">
        <f>SQRT(AVERAGE((BC228-$BN228)^2,(BD228-$BN228)^2,(BE228-$BN228)^2,(BF228-$BN228)^2,(BG228-$BN228)^2,(BH228-$BN228)^2,(BI228-$BN228)^2,(BJ228-$BN228)^2,(BK228-$BN228)^2,(BL228-$BN228)^2,(BM228-$BN228)^2))</f>
        <v>1.744943528043307</v>
      </c>
    </row>
    <row r="229" spans="1:67" s="765" customFormat="1">
      <c r="A229" s="718" t="s">
        <v>902</v>
      </c>
      <c r="B229" s="831" t="s">
        <v>903</v>
      </c>
      <c r="C229" s="718" t="s">
        <v>100</v>
      </c>
      <c r="D229" s="831" t="s">
        <v>230</v>
      </c>
      <c r="E229" s="832">
        <v>38</v>
      </c>
      <c r="F229" s="768">
        <v>54</v>
      </c>
      <c r="G229" s="833" t="s">
        <v>660</v>
      </c>
      <c r="H229" s="834" t="s">
        <v>660</v>
      </c>
      <c r="I229" s="847">
        <v>38.89</v>
      </c>
      <c r="J229" s="772">
        <f>(S229/I229)*100</f>
        <v>3.7284649010028281</v>
      </c>
      <c r="K229" s="917">
        <v>0.36</v>
      </c>
      <c r="L229" s="917">
        <v>0.36249999999999999</v>
      </c>
      <c r="M229" s="981">
        <f>((L229/K229)-1)*100</f>
        <v>0.69444444444444198</v>
      </c>
      <c r="N229" s="839">
        <v>40541</v>
      </c>
      <c r="O229" s="839">
        <v>40543</v>
      </c>
      <c r="P229" s="867">
        <v>40585</v>
      </c>
      <c r="Q229" s="839" t="s">
        <v>16</v>
      </c>
      <c r="R229" s="831"/>
      <c r="S229" s="778">
        <f>L229*4</f>
        <v>1.45</v>
      </c>
      <c r="T229" s="772">
        <f>S229/X229*100</f>
        <v>97.972972972972968</v>
      </c>
      <c r="U229" s="780">
        <f>(I229/SQRT(22.5*X229*(I229/AA229))-1)*100</f>
        <v>40.90334897990806</v>
      </c>
      <c r="V229" s="882">
        <f>I229/X229</f>
        <v>26.277027027027028</v>
      </c>
      <c r="W229" s="782">
        <v>12</v>
      </c>
      <c r="X229" s="869">
        <v>1.48</v>
      </c>
      <c r="Y229" s="846">
        <v>1.25</v>
      </c>
      <c r="Z229" s="835">
        <v>0.72</v>
      </c>
      <c r="AA229" s="869">
        <v>1.7</v>
      </c>
      <c r="AB229" s="846">
        <v>2.64</v>
      </c>
      <c r="AC229" s="835">
        <v>3.75</v>
      </c>
      <c r="AD229" s="848">
        <f>(AC229/AB229-1)*100</f>
        <v>42.04545454545454</v>
      </c>
      <c r="AE229" s="787">
        <f>(I229/AB229)/Y229</f>
        <v>11.784848484848485</v>
      </c>
      <c r="AF229" s="849">
        <v>12290</v>
      </c>
      <c r="AG229" s="835">
        <v>35.71</v>
      </c>
      <c r="AH229" s="835">
        <v>49.24</v>
      </c>
      <c r="AI229" s="850">
        <f>((I229-AG229)/AG229)*100</f>
        <v>8.9050686082329875</v>
      </c>
      <c r="AJ229" s="851">
        <f>((I229-AH229)/AH229)*100</f>
        <v>-21.019496344435421</v>
      </c>
      <c r="AK229" s="913">
        <f>AN229/AO229</f>
        <v>1.4519923001801065</v>
      </c>
      <c r="AL229" s="791">
        <f>((AQ229/AR229)^(1/1)-1)*100</f>
        <v>2.1276595744680771</v>
      </c>
      <c r="AM229" s="792">
        <f>((AQ229/AT229)^(1/3)-1)*100</f>
        <v>31.726751201669899</v>
      </c>
      <c r="AN229" s="792">
        <f>((AQ229/AV229)^(1/5)-1)*100</f>
        <v>36.851085783726333</v>
      </c>
      <c r="AO229" s="786">
        <f>((AQ229/BA229)^(1/10)-1)*100</f>
        <v>25.379670249735685</v>
      </c>
      <c r="AP229" s="914"/>
      <c r="AQ229" s="883">
        <v>1.44</v>
      </c>
      <c r="AR229" s="883">
        <v>1.41</v>
      </c>
      <c r="AS229" s="793">
        <v>1.31</v>
      </c>
      <c r="AT229" s="793">
        <v>0.63</v>
      </c>
      <c r="AU229" s="793">
        <v>0.4</v>
      </c>
      <c r="AV229" s="793">
        <v>0.3</v>
      </c>
      <c r="AW229" s="793">
        <v>0.23499999999999999</v>
      </c>
      <c r="AX229" s="793">
        <v>0.2</v>
      </c>
      <c r="AY229" s="793">
        <v>0.19</v>
      </c>
      <c r="AZ229" s="793">
        <v>0.17</v>
      </c>
      <c r="BA229" s="793">
        <v>0.15</v>
      </c>
      <c r="BB229" s="917">
        <v>0.13</v>
      </c>
      <c r="BC229" s="795">
        <f t="shared" si="71"/>
        <v>2.1276595744680771</v>
      </c>
      <c r="BD229" s="796">
        <f t="shared" si="71"/>
        <v>7.6335877862595325</v>
      </c>
      <c r="BE229" s="796">
        <f t="shared" si="71"/>
        <v>107.93650793650795</v>
      </c>
      <c r="BF229" s="796">
        <f t="shared" si="71"/>
        <v>57.499999999999993</v>
      </c>
      <c r="BG229" s="796">
        <f t="shared" si="71"/>
        <v>33.33333333333335</v>
      </c>
      <c r="BH229" s="796">
        <f t="shared" si="71"/>
        <v>27.659574468085111</v>
      </c>
      <c r="BI229" s="796">
        <f t="shared" si="71"/>
        <v>17.499999999999982</v>
      </c>
      <c r="BJ229" s="796">
        <f t="shared" si="71"/>
        <v>5.2631578947368363</v>
      </c>
      <c r="BK229" s="796">
        <f t="shared" si="71"/>
        <v>11.764705882352944</v>
      </c>
      <c r="BL229" s="796">
        <f t="shared" si="71"/>
        <v>13.333333333333353</v>
      </c>
      <c r="BM229" s="797">
        <f t="shared" si="71"/>
        <v>15.384615384615374</v>
      </c>
      <c r="BN229" s="798">
        <f>AVERAGE(BC229:BM229)</f>
        <v>27.221497781244771</v>
      </c>
      <c r="BO229" s="798">
        <f>SQRT(AVERAGE((BC229-$BN229)^2,(BD229-$BN229)^2,(BE229-$BN229)^2,(BF229-$BN229)^2,(BG229-$BN229)^2,(BH229-$BN229)^2,(BI229-$BN229)^2,(BJ229-$BN229)^2,(BK229-$BN229)^2,(BL229-$BN229)^2,(BM229-$BN229)^2))</f>
        <v>29.589948327070807</v>
      </c>
    </row>
    <row r="230" spans="1:67" s="765" customFormat="1">
      <c r="A230" s="718" t="s">
        <v>633</v>
      </c>
      <c r="B230" s="831" t="s">
        <v>634</v>
      </c>
      <c r="C230" s="718" t="s">
        <v>100</v>
      </c>
      <c r="D230" s="831" t="s">
        <v>218</v>
      </c>
      <c r="E230" s="832">
        <v>37</v>
      </c>
      <c r="F230" s="768">
        <v>58</v>
      </c>
      <c r="G230" s="833" t="s">
        <v>660</v>
      </c>
      <c r="H230" s="834" t="s">
        <v>660</v>
      </c>
      <c r="I230" s="847">
        <v>21.08</v>
      </c>
      <c r="J230" s="860">
        <f>(S230/I230)*100</f>
        <v>3.9848197343453511</v>
      </c>
      <c r="K230" s="917">
        <v>0.20499999999999999</v>
      </c>
      <c r="L230" s="917">
        <v>0.21</v>
      </c>
      <c r="M230" s="879">
        <f>((L230/K230)-1)*100</f>
        <v>2.4390243902439046</v>
      </c>
      <c r="N230" s="839">
        <v>40465</v>
      </c>
      <c r="O230" s="839">
        <v>40469</v>
      </c>
      <c r="P230" s="867">
        <v>40480</v>
      </c>
      <c r="Q230" s="839" t="s">
        <v>6</v>
      </c>
      <c r="R230" s="831"/>
      <c r="S230" s="778">
        <f>L230*4</f>
        <v>0.84</v>
      </c>
      <c r="T230" s="860">
        <f>S230/X230*100</f>
        <v>57.931034482758626</v>
      </c>
      <c r="U230" s="843">
        <f>(I230/SQRT(22.5*X230*(I230/AA230))-1)*100</f>
        <v>22.170410474068134</v>
      </c>
      <c r="V230" s="882">
        <f>I230/X230</f>
        <v>14.537931034482758</v>
      </c>
      <c r="W230" s="782">
        <v>5</v>
      </c>
      <c r="X230" s="869">
        <v>1.45</v>
      </c>
      <c r="Y230" s="846">
        <v>1.31</v>
      </c>
      <c r="Z230" s="869">
        <v>0.83</v>
      </c>
      <c r="AA230" s="869">
        <v>2.31</v>
      </c>
      <c r="AB230" s="846">
        <v>1.45</v>
      </c>
      <c r="AC230" s="869">
        <v>1.66</v>
      </c>
      <c r="AD230" s="848">
        <f>(AC230/AB230-1)*100</f>
        <v>14.482758620689662</v>
      </c>
      <c r="AE230" s="870">
        <f>(I230/AB230)/Y230</f>
        <v>11.097657278231113</v>
      </c>
      <c r="AF230" s="849">
        <v>2750</v>
      </c>
      <c r="AG230" s="869">
        <v>16.07</v>
      </c>
      <c r="AH230" s="869">
        <v>26</v>
      </c>
      <c r="AI230" s="850">
        <f>((I230-AG230)/AG230)*100</f>
        <v>31.176104542626</v>
      </c>
      <c r="AJ230" s="851">
        <f>((I230-AH230)/AH230)*100</f>
        <v>-18.923076923076927</v>
      </c>
      <c r="AK230" s="913">
        <f>AN230/AO230</f>
        <v>1.175709132795379</v>
      </c>
      <c r="AL230" s="852">
        <f>((AQ230/AR230)^(1/1)-1)*100</f>
        <v>2.4844720496894235</v>
      </c>
      <c r="AM230" s="853">
        <f>((AQ230/AT230)^(1/3)-1)*100</f>
        <v>4.8856246288386806</v>
      </c>
      <c r="AN230" s="853">
        <f>((AQ230/AV230)^(1/5)-1)*100</f>
        <v>6.2245311048367169</v>
      </c>
      <c r="AO230" s="848">
        <f>((AQ230/BA230)^(1/10)-1)*100</f>
        <v>5.2942780924370325</v>
      </c>
      <c r="AP230" s="914"/>
      <c r="AQ230" s="883">
        <v>0.82499999999999996</v>
      </c>
      <c r="AR230" s="883">
        <v>0.80500000000000005</v>
      </c>
      <c r="AS230" s="916">
        <v>0.77</v>
      </c>
      <c r="AT230" s="916">
        <v>0.71499999999999997</v>
      </c>
      <c r="AU230" s="916">
        <v>0.65500000000000003</v>
      </c>
      <c r="AV230" s="916">
        <v>0.61</v>
      </c>
      <c r="AW230" s="916">
        <v>0.56999999999999995</v>
      </c>
      <c r="AX230" s="916">
        <v>0.53</v>
      </c>
      <c r="AY230" s="916">
        <v>0.505</v>
      </c>
      <c r="AZ230" s="896">
        <v>0.5</v>
      </c>
      <c r="BA230" s="916">
        <v>0.49249999999999999</v>
      </c>
      <c r="BB230" s="917">
        <v>0.47499999999999998</v>
      </c>
      <c r="BC230" s="854">
        <f t="shared" si="71"/>
        <v>2.4844720496894235</v>
      </c>
      <c r="BD230" s="855">
        <f t="shared" si="71"/>
        <v>4.5454545454545414</v>
      </c>
      <c r="BE230" s="855">
        <f t="shared" si="71"/>
        <v>7.6923076923077094</v>
      </c>
      <c r="BF230" s="855">
        <f t="shared" si="71"/>
        <v>9.1603053435114425</v>
      </c>
      <c r="BG230" s="855">
        <f t="shared" si="71"/>
        <v>7.3770491803278659</v>
      </c>
      <c r="BH230" s="855">
        <f t="shared" si="71"/>
        <v>7.0175438596491224</v>
      </c>
      <c r="BI230" s="855">
        <f t="shared" si="71"/>
        <v>7.5471698113207308</v>
      </c>
      <c r="BJ230" s="855">
        <f t="shared" si="71"/>
        <v>4.9504950495049549</v>
      </c>
      <c r="BK230" s="855">
        <f t="shared" si="71"/>
        <v>1.0000000000000009</v>
      </c>
      <c r="BL230" s="855">
        <f t="shared" si="71"/>
        <v>1.5228426395939021</v>
      </c>
      <c r="BM230" s="856">
        <f t="shared" si="71"/>
        <v>3.6842105263158009</v>
      </c>
      <c r="BN230" s="857">
        <f>AVERAGE(BC230:BM230)</f>
        <v>5.1801682452432267</v>
      </c>
      <c r="BO230" s="857">
        <f>SQRT(AVERAGE((BC230-$BN230)^2,(BD230-$BN230)^2,(BE230-$BN230)^2,(BF230-$BN230)^2,(BG230-$BN230)^2,(BH230-$BN230)^2,(BI230-$BN230)^2,(BJ230-$BN230)^2,(BK230-$BN230)^2,(BL230-$BN230)^2,(BM230-$BN230)^2))</f>
        <v>2.6417518843826731</v>
      </c>
    </row>
    <row r="231" spans="1:67" s="765" customFormat="1">
      <c r="A231" s="719" t="s">
        <v>127</v>
      </c>
      <c r="B231" s="766" t="s">
        <v>128</v>
      </c>
      <c r="C231" s="766" t="s">
        <v>4</v>
      </c>
      <c r="D231" s="766" t="s">
        <v>614</v>
      </c>
      <c r="E231" s="767">
        <v>13</v>
      </c>
      <c r="F231" s="768">
        <v>189</v>
      </c>
      <c r="G231" s="769" t="s">
        <v>717</v>
      </c>
      <c r="H231" s="770" t="s">
        <v>717</v>
      </c>
      <c r="I231" s="905">
        <v>37.770000000000003</v>
      </c>
      <c r="J231" s="860">
        <v>2.3298914482393434</v>
      </c>
      <c r="K231" s="890">
        <v>0.2</v>
      </c>
      <c r="L231" s="890">
        <v>0.22</v>
      </c>
      <c r="M231" s="891">
        <v>9.9999999999999876</v>
      </c>
      <c r="N231" s="776">
        <v>40455</v>
      </c>
      <c r="O231" s="776">
        <v>40457</v>
      </c>
      <c r="P231" s="775">
        <v>40463</v>
      </c>
      <c r="Q231" s="776" t="s">
        <v>13</v>
      </c>
      <c r="R231" s="766"/>
      <c r="S231" s="778">
        <v>0.88</v>
      </c>
      <c r="T231" s="860">
        <v>35.059760956175303</v>
      </c>
      <c r="U231" s="843">
        <v>16.230754593666028</v>
      </c>
      <c r="V231" s="891">
        <v>15.047808764940239</v>
      </c>
      <c r="W231" s="782">
        <v>12</v>
      </c>
      <c r="X231" s="771">
        <v>2.5099999999999998</v>
      </c>
      <c r="Y231" s="784">
        <v>9.5900000000000016</v>
      </c>
      <c r="Z231" s="771">
        <v>0.77</v>
      </c>
      <c r="AA231" s="771">
        <v>2.02</v>
      </c>
      <c r="AB231" s="784">
        <v>1.31</v>
      </c>
      <c r="AC231" s="771">
        <v>2.5</v>
      </c>
      <c r="AD231" s="786" t="s">
        <v>82</v>
      </c>
      <c r="AE231" s="787">
        <v>3.0064714357353801</v>
      </c>
      <c r="AF231" s="892">
        <v>581</v>
      </c>
      <c r="AG231" s="771">
        <v>30.42</v>
      </c>
      <c r="AH231" s="771">
        <v>55.4</v>
      </c>
      <c r="AI231" s="789">
        <v>24.161735700197237</v>
      </c>
      <c r="AJ231" s="790">
        <v>-31.823104693140781</v>
      </c>
      <c r="AK231" s="961">
        <v>1.085248475097305</v>
      </c>
      <c r="AL231" s="852">
        <v>10.810810810810811</v>
      </c>
      <c r="AM231" s="861">
        <v>12.23507977934435</v>
      </c>
      <c r="AN231" s="861">
        <v>12.750965043116118</v>
      </c>
      <c r="AO231" s="848">
        <v>11.749350803716039</v>
      </c>
      <c r="AP231" s="878"/>
      <c r="AQ231" s="893">
        <v>0.82</v>
      </c>
      <c r="AR231" s="893">
        <v>0.74</v>
      </c>
      <c r="AS231" s="875">
        <v>0.66</v>
      </c>
      <c r="AT231" s="875">
        <v>0.57999999999999996</v>
      </c>
      <c r="AU231" s="875">
        <v>0.5</v>
      </c>
      <c r="AV231" s="875">
        <v>0.45</v>
      </c>
      <c r="AW231" s="875">
        <v>0.41</v>
      </c>
      <c r="AX231" s="875">
        <v>0.37</v>
      </c>
      <c r="AY231" s="875">
        <v>0.33</v>
      </c>
      <c r="AZ231" s="875">
        <v>0.31</v>
      </c>
      <c r="BA231" s="875">
        <v>0.27</v>
      </c>
      <c r="BB231" s="773">
        <v>0.24</v>
      </c>
      <c r="BC231" s="854">
        <v>10.810810810810811</v>
      </c>
      <c r="BD231" s="887">
        <v>12.121212121212107</v>
      </c>
      <c r="BE231" s="887">
        <v>13.793103448275867</v>
      </c>
      <c r="BF231" s="887">
        <v>15.999999999999993</v>
      </c>
      <c r="BG231" s="887">
        <v>11.111111111111116</v>
      </c>
      <c r="BH231" s="887">
        <v>9.7560975609756202</v>
      </c>
      <c r="BI231" s="887">
        <v>10.810810810810811</v>
      </c>
      <c r="BJ231" s="887">
        <v>12.121212121212107</v>
      </c>
      <c r="BK231" s="887">
        <v>6.4516129032258229</v>
      </c>
      <c r="BL231" s="887">
        <v>14.814814814814811</v>
      </c>
      <c r="BM231" s="856">
        <v>12.50000000000002</v>
      </c>
      <c r="BN231" s="857">
        <v>11.84461688204083</v>
      </c>
      <c r="BO231" s="857">
        <v>2.4604206397841084</v>
      </c>
    </row>
    <row r="232" spans="1:67" s="765" customFormat="1">
      <c r="A232" s="904" t="s">
        <v>666</v>
      </c>
      <c r="B232" s="766" t="s">
        <v>81</v>
      </c>
      <c r="C232" s="766" t="s">
        <v>71</v>
      </c>
      <c r="D232" s="766" t="s">
        <v>216</v>
      </c>
      <c r="E232" s="767">
        <v>12</v>
      </c>
      <c r="F232" s="768">
        <v>204</v>
      </c>
      <c r="G232" s="769" t="s">
        <v>660</v>
      </c>
      <c r="H232" s="770" t="s">
        <v>660</v>
      </c>
      <c r="I232" s="785">
        <v>36.82</v>
      </c>
      <c r="J232" s="772">
        <v>4.5627376425855504</v>
      </c>
      <c r="K232" s="960">
        <v>0.39</v>
      </c>
      <c r="L232" s="890">
        <v>0.42</v>
      </c>
      <c r="M232" s="891">
        <v>7.6923076923076872</v>
      </c>
      <c r="N232" s="776">
        <v>40611</v>
      </c>
      <c r="O232" s="776">
        <v>40613</v>
      </c>
      <c r="P232" s="775">
        <v>40625</v>
      </c>
      <c r="Q232" s="776" t="s">
        <v>665</v>
      </c>
      <c r="R232" s="766"/>
      <c r="S232" s="778">
        <v>1.68</v>
      </c>
      <c r="T232" s="772">
        <v>61.313868613138666</v>
      </c>
      <c r="U232" s="780">
        <v>-0.42979629255419599</v>
      </c>
      <c r="V232" s="882">
        <v>13.43795620437956</v>
      </c>
      <c r="W232" s="782">
        <v>12</v>
      </c>
      <c r="X232" s="869">
        <v>2.74</v>
      </c>
      <c r="Y232" s="846">
        <v>4.46</v>
      </c>
      <c r="Z232" s="869">
        <v>0.92</v>
      </c>
      <c r="AA232" s="869">
        <v>1.66</v>
      </c>
      <c r="AB232" s="846">
        <v>2.83</v>
      </c>
      <c r="AC232" s="869">
        <v>2.76</v>
      </c>
      <c r="AD232" s="848">
        <v>-2.4734982332155537</v>
      </c>
      <c r="AE232" s="787">
        <v>2.917175046348381</v>
      </c>
      <c r="AF232" s="849">
        <v>1350</v>
      </c>
      <c r="AG232" s="869">
        <v>31.56</v>
      </c>
      <c r="AH232" s="869">
        <v>38.71</v>
      </c>
      <c r="AI232" s="850">
        <v>16.666666666666671</v>
      </c>
      <c r="AJ232" s="851">
        <v>-4.8824593128390612</v>
      </c>
      <c r="AK232" s="913">
        <v>0.901150829645332</v>
      </c>
      <c r="AL232" s="791">
        <v>34.48275862068968</v>
      </c>
      <c r="AM232" s="792">
        <v>20.12332999430442</v>
      </c>
      <c r="AN232" s="792">
        <v>15.468148270605051</v>
      </c>
      <c r="AO232" s="786">
        <v>17.164882683060821</v>
      </c>
      <c r="AP232" s="914"/>
      <c r="AQ232" s="883">
        <v>1.56</v>
      </c>
      <c r="AR232" s="883">
        <v>1.1599999999999999</v>
      </c>
      <c r="AS232" s="793">
        <v>0.96</v>
      </c>
      <c r="AT232" s="793">
        <v>0.9</v>
      </c>
      <c r="AU232" s="793">
        <v>0.84</v>
      </c>
      <c r="AV232" s="793">
        <v>0.76</v>
      </c>
      <c r="AW232" s="793">
        <v>0.64</v>
      </c>
      <c r="AX232" s="793">
        <v>0.6</v>
      </c>
      <c r="AY232" s="793">
        <v>0.5</v>
      </c>
      <c r="AZ232" s="793">
        <v>0.4</v>
      </c>
      <c r="BA232" s="793">
        <v>0.32</v>
      </c>
      <c r="BB232" s="871">
        <v>0</v>
      </c>
      <c r="BC232" s="795">
        <v>34.48275862068968</v>
      </c>
      <c r="BD232" s="796">
        <v>20.833333333333314</v>
      </c>
      <c r="BE232" s="796">
        <v>6.6666666666666652</v>
      </c>
      <c r="BF232" s="796">
        <v>7.1428571428571397</v>
      </c>
      <c r="BG232" s="796">
        <v>10.526315789473667</v>
      </c>
      <c r="BH232" s="796">
        <v>18.75</v>
      </c>
      <c r="BI232" s="796">
        <v>6.6666666666666652</v>
      </c>
      <c r="BJ232" s="796">
        <v>2</v>
      </c>
      <c r="BK232" s="796">
        <v>25</v>
      </c>
      <c r="BL232" s="796">
        <v>25</v>
      </c>
      <c r="BM232" s="797">
        <v>0</v>
      </c>
      <c r="BN232" s="798">
        <v>15.91532711088065</v>
      </c>
      <c r="BO232" s="798">
        <v>9.9502833834142361</v>
      </c>
    </row>
    <row r="233" spans="1:67" s="765" customFormat="1">
      <c r="A233" s="718" t="s">
        <v>635</v>
      </c>
      <c r="B233" s="831" t="s">
        <v>636</v>
      </c>
      <c r="C233" s="831" t="s">
        <v>71</v>
      </c>
      <c r="D233" s="831" t="s">
        <v>620</v>
      </c>
      <c r="E233" s="832">
        <v>41</v>
      </c>
      <c r="F233" s="768">
        <v>35</v>
      </c>
      <c r="G233" s="833" t="s">
        <v>660</v>
      </c>
      <c r="H233" s="834" t="s">
        <v>660</v>
      </c>
      <c r="I233" s="835">
        <v>29.88</v>
      </c>
      <c r="J233" s="860">
        <f>(S233/I233)*100</f>
        <v>4.8862115127175372</v>
      </c>
      <c r="K233" s="917">
        <v>0.36</v>
      </c>
      <c r="L233" s="917">
        <v>0.36499999999999999</v>
      </c>
      <c r="M233" s="977">
        <f>((L233/K233)-1)*100</f>
        <v>1.388888888888884</v>
      </c>
      <c r="N233" s="838">
        <v>40585</v>
      </c>
      <c r="O233" s="839">
        <v>40589</v>
      </c>
      <c r="P233" s="867">
        <v>40603</v>
      </c>
      <c r="Q233" s="839" t="s">
        <v>7</v>
      </c>
      <c r="R233" s="912"/>
      <c r="S233" s="778">
        <f>L233*4</f>
        <v>1.46</v>
      </c>
      <c r="T233" s="860">
        <f>S233/X233*100</f>
        <v>89.024390243902445</v>
      </c>
      <c r="U233" s="843">
        <f>(I233/SQRT(22.5*X233*(I233/AA233))-1)*100</f>
        <v>-6.9172935293432714</v>
      </c>
      <c r="V233" s="882">
        <f>I233/X233</f>
        <v>18.219512195121951</v>
      </c>
      <c r="W233" s="782">
        <v>12</v>
      </c>
      <c r="X233" s="869">
        <v>1.64</v>
      </c>
      <c r="Y233" s="846">
        <v>3.39</v>
      </c>
      <c r="Z233" s="835">
        <v>0.93</v>
      </c>
      <c r="AA233" s="869">
        <v>1.07</v>
      </c>
      <c r="AB233" s="846">
        <v>1.78</v>
      </c>
      <c r="AC233" s="835">
        <v>2.2799999999999998</v>
      </c>
      <c r="AD233" s="848">
        <f>(AC233/AB233-1)*100</f>
        <v>28.089887640449419</v>
      </c>
      <c r="AE233" s="870">
        <f>(I233/AB233)/Y233</f>
        <v>4.9517748831659532</v>
      </c>
      <c r="AF233" s="849">
        <v>1180</v>
      </c>
      <c r="AG233" s="835">
        <v>28.12</v>
      </c>
      <c r="AH233" s="835">
        <v>34.85</v>
      </c>
      <c r="AI233" s="850">
        <f>((I233-AG233)/AG233)*100</f>
        <v>6.2588904694167784</v>
      </c>
      <c r="AJ233" s="851">
        <f>((I233-AH233)/AH233)*100</f>
        <v>-14.261119081779059</v>
      </c>
      <c r="AK233" s="913">
        <f>AN233/AO233</f>
        <v>0.81670143966548125</v>
      </c>
      <c r="AL233" s="852">
        <f>((AQ233/AR233)^(1/1)-1)*100</f>
        <v>1.4084507042253502</v>
      </c>
      <c r="AM233" s="853">
        <f>((AQ233/AT233)^(1/3)-1)*100</f>
        <v>1.6749517495397992</v>
      </c>
      <c r="AN233" s="853">
        <f>((AQ233/AV233)^(1/5)-1)*100</f>
        <v>2.3836255539609663</v>
      </c>
      <c r="AO233" s="848">
        <f>((AQ233/BA233)^(1/10)-1)*100</f>
        <v>2.9186008964760646</v>
      </c>
      <c r="AP233" s="914"/>
      <c r="AQ233" s="883">
        <v>1.44</v>
      </c>
      <c r="AR233" s="883">
        <v>1.42</v>
      </c>
      <c r="AS233" s="896">
        <v>1.4</v>
      </c>
      <c r="AT233" s="916">
        <v>1.37</v>
      </c>
      <c r="AU233" s="916">
        <v>1.32</v>
      </c>
      <c r="AV233" s="916">
        <v>1.28</v>
      </c>
      <c r="AW233" s="916">
        <v>1.24</v>
      </c>
      <c r="AX233" s="916">
        <v>1.2</v>
      </c>
      <c r="AY233" s="916">
        <v>1.1599999999999999</v>
      </c>
      <c r="AZ233" s="916">
        <v>1.1200000000000001</v>
      </c>
      <c r="BA233" s="916">
        <v>1.08</v>
      </c>
      <c r="BB233" s="917">
        <v>1.04</v>
      </c>
      <c r="BC233" s="854">
        <f t="shared" ref="BC233:BM233" si="72">((AQ233/AR233)-1)*100</f>
        <v>1.4084507042253502</v>
      </c>
      <c r="BD233" s="887">
        <f t="shared" si="72"/>
        <v>1.4285714285714235</v>
      </c>
      <c r="BE233" s="887">
        <f t="shared" si="72"/>
        <v>2.1897810218977964</v>
      </c>
      <c r="BF233" s="887">
        <f t="shared" si="72"/>
        <v>3.7878787878787845</v>
      </c>
      <c r="BG233" s="887">
        <f t="shared" si="72"/>
        <v>3.125</v>
      </c>
      <c r="BH233" s="887">
        <f t="shared" si="72"/>
        <v>3.2258064516129004</v>
      </c>
      <c r="BI233" s="887">
        <f t="shared" si="72"/>
        <v>3.3333333333333437</v>
      </c>
      <c r="BJ233" s="887">
        <f t="shared" si="72"/>
        <v>3.4482758620689724</v>
      </c>
      <c r="BK233" s="887">
        <f t="shared" si="72"/>
        <v>3.5714285714285587</v>
      </c>
      <c r="BL233" s="887">
        <f t="shared" si="72"/>
        <v>3.7037037037036979</v>
      </c>
      <c r="BM233" s="856">
        <f t="shared" si="72"/>
        <v>3.8461538461538547</v>
      </c>
      <c r="BN233" s="857">
        <f>AVERAGE(BC233:BM233)</f>
        <v>3.0062167009886078</v>
      </c>
      <c r="BO233" s="857">
        <f>SQRT(AVERAGE((BC233-$BN233)^2,(BD233-$BN233)^2,(BE233-$BN233)^2,(BF233-$BN233)^2,(BG233-$BN233)^2,(BH233-$BN233)^2,(BI233-$BN233)^2,(BJ233-$BN233)^2,(BK233-$BN233)^2,(BL233-$BN233)^2,(BM233-$BN233)^2))</f>
        <v>0.86316443873127868</v>
      </c>
    </row>
    <row r="234" spans="1:67" s="765" customFormat="1">
      <c r="A234" s="718" t="s">
        <v>838</v>
      </c>
      <c r="B234" s="831" t="s">
        <v>839</v>
      </c>
      <c r="C234" s="831" t="s">
        <v>71</v>
      </c>
      <c r="D234" s="831" t="s">
        <v>216</v>
      </c>
      <c r="E234" s="832">
        <v>11</v>
      </c>
      <c r="F234" s="768">
        <v>215</v>
      </c>
      <c r="G234" s="833" t="s">
        <v>660</v>
      </c>
      <c r="H234" s="834" t="s">
        <v>660</v>
      </c>
      <c r="I234" s="864">
        <v>39.19</v>
      </c>
      <c r="J234" s="804">
        <v>4.9502424087777497</v>
      </c>
      <c r="K234" s="866">
        <v>0.47499999999999998</v>
      </c>
      <c r="L234" s="886">
        <v>0.48499999999999999</v>
      </c>
      <c r="M234" s="882">
        <v>2.1052631578947429</v>
      </c>
      <c r="N234" s="867">
        <v>40610</v>
      </c>
      <c r="O234" s="839">
        <v>40612</v>
      </c>
      <c r="P234" s="867">
        <v>40634</v>
      </c>
      <c r="Q234" s="839" t="s">
        <v>245</v>
      </c>
      <c r="R234" s="831"/>
      <c r="S234" s="812">
        <v>1.94</v>
      </c>
      <c r="T234" s="804">
        <v>65.319865319865315</v>
      </c>
      <c r="U234" s="814">
        <v>-11.351672318378021</v>
      </c>
      <c r="V234" s="882">
        <v>13.195286195286192</v>
      </c>
      <c r="W234" s="816">
        <v>12</v>
      </c>
      <c r="X234" s="869">
        <v>2.97</v>
      </c>
      <c r="Y234" s="846">
        <v>2.42</v>
      </c>
      <c r="Z234" s="869">
        <v>1.1399999999999999</v>
      </c>
      <c r="AA234" s="869">
        <v>1.34</v>
      </c>
      <c r="AB234" s="846">
        <v>3.07</v>
      </c>
      <c r="AC234" s="869">
        <v>3.19</v>
      </c>
      <c r="AD234" s="848">
        <v>3.9087947882736178</v>
      </c>
      <c r="AE234" s="821">
        <v>5.2749885589684213</v>
      </c>
      <c r="AF234" s="849">
        <v>5030</v>
      </c>
      <c r="AG234" s="869">
        <v>37.86</v>
      </c>
      <c r="AH234" s="869">
        <v>42.83</v>
      </c>
      <c r="AI234" s="850">
        <v>3.5129424194400372</v>
      </c>
      <c r="AJ234" s="851">
        <v>-8.4987158533738025</v>
      </c>
      <c r="AK234" s="913">
        <v>0.82802467256267298</v>
      </c>
      <c r="AL234" s="825">
        <v>1.6042780748662944</v>
      </c>
      <c r="AM234" s="826">
        <v>2.975707438750907</v>
      </c>
      <c r="AN234" s="826">
        <v>4.3587922222235065</v>
      </c>
      <c r="AO234" s="820">
        <v>5.2640849562288743</v>
      </c>
      <c r="AP234" s="914"/>
      <c r="AQ234" s="883">
        <v>1.9</v>
      </c>
      <c r="AR234" s="883">
        <v>1.87</v>
      </c>
      <c r="AS234" s="916">
        <v>1.82</v>
      </c>
      <c r="AT234" s="916">
        <v>1.74</v>
      </c>
      <c r="AU234" s="916">
        <v>1.65</v>
      </c>
      <c r="AV234" s="916">
        <v>1.5349999999999999</v>
      </c>
      <c r="AW234" s="916">
        <v>1.44</v>
      </c>
      <c r="AX234" s="916">
        <v>1.36</v>
      </c>
      <c r="AY234" s="916">
        <v>1.2749999999999999</v>
      </c>
      <c r="AZ234" s="916">
        <v>1.1875</v>
      </c>
      <c r="BA234" s="916">
        <v>1.1375</v>
      </c>
      <c r="BB234" s="917">
        <v>1.32</v>
      </c>
      <c r="BC234" s="827">
        <v>1.6042780748662944</v>
      </c>
      <c r="BD234" s="828">
        <v>2.7472527472527597</v>
      </c>
      <c r="BE234" s="828">
        <v>4.5977011494252809</v>
      </c>
      <c r="BF234" s="828">
        <v>5.4545454545454666</v>
      </c>
      <c r="BG234" s="828">
        <v>7.4918566775244324</v>
      </c>
      <c r="BH234" s="828">
        <v>6.5972222222222099</v>
      </c>
      <c r="BI234" s="828">
        <v>5.8823529411764497</v>
      </c>
      <c r="BJ234" s="828">
        <v>6.6666666666666865</v>
      </c>
      <c r="BK234" s="828">
        <v>7.3684210526315796</v>
      </c>
      <c r="BL234" s="828">
        <v>4.3956043956044022</v>
      </c>
      <c r="BM234" s="829">
        <v>0</v>
      </c>
      <c r="BN234" s="830">
        <v>4.8005364892650499</v>
      </c>
      <c r="BO234" s="830">
        <v>2.3321491502275746</v>
      </c>
    </row>
    <row r="235" spans="1:67" s="765" customFormat="1">
      <c r="A235" s="719" t="s">
        <v>648</v>
      </c>
      <c r="B235" s="766" t="s">
        <v>649</v>
      </c>
      <c r="C235" s="831" t="s">
        <v>71</v>
      </c>
      <c r="D235" s="766" t="s">
        <v>216</v>
      </c>
      <c r="E235" s="767">
        <v>51</v>
      </c>
      <c r="F235" s="768">
        <v>10</v>
      </c>
      <c r="G235" s="769" t="s">
        <v>660</v>
      </c>
      <c r="H235" s="770" t="s">
        <v>660</v>
      </c>
      <c r="I235" s="771">
        <v>26.41</v>
      </c>
      <c r="J235" s="860">
        <f>(S235/I235)*100</f>
        <v>5.2252934494509651</v>
      </c>
      <c r="K235" s="774">
        <v>0.34</v>
      </c>
      <c r="L235" s="773">
        <v>0.34499999999999997</v>
      </c>
      <c r="M235" s="981">
        <f>((L235/K235)-1)*100</f>
        <v>1.4705882352941124</v>
      </c>
      <c r="N235" s="775">
        <v>40493</v>
      </c>
      <c r="O235" s="776">
        <v>40497</v>
      </c>
      <c r="P235" s="775">
        <v>40513</v>
      </c>
      <c r="Q235" s="776" t="s">
        <v>7</v>
      </c>
      <c r="R235" s="766"/>
      <c r="S235" s="778">
        <f>L235*4</f>
        <v>1.38</v>
      </c>
      <c r="T235" s="860">
        <f>S235/X235*100</f>
        <v>97.183098591549282</v>
      </c>
      <c r="U235" s="843">
        <f>(I235/SQRT(22.5*X235*(I235/AA235))-1)*100</f>
        <v>10.979280165164562</v>
      </c>
      <c r="V235" s="891">
        <f>I235/X235</f>
        <v>18.598591549295776</v>
      </c>
      <c r="W235" s="782">
        <v>12</v>
      </c>
      <c r="X235" s="771">
        <v>1.42</v>
      </c>
      <c r="Y235" s="784">
        <v>2.86</v>
      </c>
      <c r="Z235" s="771">
        <v>1.05</v>
      </c>
      <c r="AA235" s="771">
        <v>1.49</v>
      </c>
      <c r="AB235" s="784">
        <v>1.72</v>
      </c>
      <c r="AC235" s="771">
        <v>1.9</v>
      </c>
      <c r="AD235" s="786">
        <f>(AC235/AB235-1)*100</f>
        <v>10.465116279069765</v>
      </c>
      <c r="AE235" s="848">
        <f>(I235/AB235)/Y235</f>
        <v>5.3687591478289161</v>
      </c>
      <c r="AF235" s="788">
        <v>2160</v>
      </c>
      <c r="AG235" s="771">
        <v>24.08</v>
      </c>
      <c r="AH235" s="771">
        <v>28.84</v>
      </c>
      <c r="AI235" s="789">
        <f>((I235-AG235)/AG235)*100</f>
        <v>9.676079734219277</v>
      </c>
      <c r="AJ235" s="790">
        <f>((I235-AH235)/AH235)*100</f>
        <v>-8.4257975034674057</v>
      </c>
      <c r="AK235" s="961">
        <f>AN235/AO235</f>
        <v>0.83225441135717804</v>
      </c>
      <c r="AL235" s="852">
        <f>((AQ235/AR235)^(1/1)-1)*100</f>
        <v>1.4869888475836479</v>
      </c>
      <c r="AM235" s="861">
        <f>((AQ235/AT235)^(1/3)-1)*100</f>
        <v>2.4337275223374144</v>
      </c>
      <c r="AN235" s="861">
        <f>((AQ235/AV235)^(1/5)-1)*100</f>
        <v>2.7820174603307546</v>
      </c>
      <c r="AO235" s="848">
        <f>((AQ235/BA235)^(1/10)-1)*100</f>
        <v>3.3427488306058351</v>
      </c>
      <c r="AP235" s="878"/>
      <c r="AQ235" s="893">
        <v>1.365</v>
      </c>
      <c r="AR235" s="893">
        <v>1.345</v>
      </c>
      <c r="AS235" s="875">
        <v>1.31</v>
      </c>
      <c r="AT235" s="875">
        <v>1.27</v>
      </c>
      <c r="AU235" s="875">
        <v>1.23</v>
      </c>
      <c r="AV235" s="875">
        <v>1.19</v>
      </c>
      <c r="AW235" s="875">
        <v>1.1499999999999999</v>
      </c>
      <c r="AX235" s="875">
        <v>1.1100000000000001</v>
      </c>
      <c r="AY235" s="875">
        <v>1.07</v>
      </c>
      <c r="AZ235" s="875">
        <v>1.03</v>
      </c>
      <c r="BA235" s="875">
        <v>0.98250000000000004</v>
      </c>
      <c r="BB235" s="773">
        <v>0.95</v>
      </c>
      <c r="BC235" s="854">
        <f t="shared" ref="BC235:BM235" si="73">((AQ235/AR235)-1)*100</f>
        <v>1.4869888475836479</v>
      </c>
      <c r="BD235" s="887">
        <f t="shared" si="73"/>
        <v>2.6717557251908275</v>
      </c>
      <c r="BE235" s="887">
        <f t="shared" si="73"/>
        <v>3.1496062992125928</v>
      </c>
      <c r="BF235" s="887">
        <f t="shared" si="73"/>
        <v>3.2520325203251987</v>
      </c>
      <c r="BG235" s="887">
        <f t="shared" si="73"/>
        <v>3.3613445378151363</v>
      </c>
      <c r="BH235" s="887">
        <f t="shared" si="73"/>
        <v>3.4782608695652195</v>
      </c>
      <c r="BI235" s="887">
        <f t="shared" si="73"/>
        <v>3.603603603603589</v>
      </c>
      <c r="BJ235" s="887">
        <f t="shared" si="73"/>
        <v>3.7383177570093462</v>
      </c>
      <c r="BK235" s="887">
        <f t="shared" si="73"/>
        <v>3.8834951456310662</v>
      </c>
      <c r="BL235" s="887">
        <f t="shared" si="73"/>
        <v>4.8346055979643809</v>
      </c>
      <c r="BM235" s="856">
        <f t="shared" si="73"/>
        <v>3.4210526315789469</v>
      </c>
      <c r="BN235" s="857">
        <f>AVERAGE(BC235:BM235)</f>
        <v>3.3528239577709047</v>
      </c>
      <c r="BO235" s="857">
        <f>SQRT(AVERAGE((BC235-$BN235)^2,(BD235-$BN235)^2,(BE235-$BN235)^2,(BF235-$BN235)^2,(BG235-$BN235)^2,(BH235-$BN235)^2,(BI235-$BN235)^2,(BJ235-$BN235)^2,(BK235-$BN235)^2,(BL235-$BN235)^2,(BM235-$BN235)^2))</f>
        <v>0.78078618516319021</v>
      </c>
    </row>
    <row r="237" spans="1:67">
      <c r="A237" s="942" t="s">
        <v>790</v>
      </c>
      <c r="E237">
        <f>AVERAGE(E206:E235)</f>
        <v>26.866666666666667</v>
      </c>
      <c r="F237">
        <f t="shared" ref="F237:BO237" si="74">AVERAGE(F206:F235)</f>
        <v>114.7</v>
      </c>
      <c r="I237">
        <f t="shared" si="74"/>
        <v>33.002666666666663</v>
      </c>
      <c r="J237" s="446">
        <f t="shared" si="74"/>
        <v>4.0793936762306418</v>
      </c>
      <c r="K237">
        <f t="shared" si="74"/>
        <v>0.30489999999999995</v>
      </c>
      <c r="L237">
        <f t="shared" si="74"/>
        <v>0.32098333333333334</v>
      </c>
      <c r="M237">
        <f t="shared" si="74"/>
        <v>5.6522730366275136</v>
      </c>
      <c r="N237">
        <f t="shared" si="74"/>
        <v>40527.633333333331</v>
      </c>
      <c r="O237">
        <f t="shared" si="74"/>
        <v>40530.26666666667</v>
      </c>
      <c r="P237">
        <f t="shared" si="74"/>
        <v>40548.400000000001</v>
      </c>
      <c r="S237">
        <f t="shared" si="74"/>
        <v>1.2839333333333334</v>
      </c>
      <c r="T237">
        <f t="shared" si="74"/>
        <v>61.788671130344014</v>
      </c>
      <c r="U237">
        <f t="shared" si="74"/>
        <v>10.518354681062046</v>
      </c>
      <c r="V237">
        <f t="shared" si="74"/>
        <v>15.569518135556814</v>
      </c>
      <c r="W237">
        <f t="shared" si="74"/>
        <v>10.166666666666666</v>
      </c>
      <c r="X237">
        <f t="shared" si="74"/>
        <v>2.2350000000000003</v>
      </c>
      <c r="Y237">
        <f t="shared" si="74"/>
        <v>2.5368000000000004</v>
      </c>
      <c r="Z237">
        <f t="shared" si="74"/>
        <v>1.2816666666666665</v>
      </c>
      <c r="AA237">
        <f t="shared" si="74"/>
        <v>1.8700000000000003</v>
      </c>
      <c r="AB237">
        <f t="shared" si="74"/>
        <v>2.3289285714285719</v>
      </c>
      <c r="AC237">
        <f t="shared" si="74"/>
        <v>2.7396296296296296</v>
      </c>
      <c r="AD237" s="446">
        <f t="shared" si="74"/>
        <v>12.785415128092096</v>
      </c>
      <c r="AE237" s="446">
        <f t="shared" si="74"/>
        <v>8.86192960981721</v>
      </c>
      <c r="AF237" s="446">
        <f t="shared" si="74"/>
        <v>3702.6</v>
      </c>
      <c r="AG237">
        <f t="shared" si="74"/>
        <v>28.949999999999996</v>
      </c>
      <c r="AH237">
        <f t="shared" si="74"/>
        <v>39.693333333333335</v>
      </c>
      <c r="AI237">
        <f t="shared" si="74"/>
        <v>13.516402951876168</v>
      </c>
      <c r="AJ237">
        <f t="shared" si="74"/>
        <v>-16.976450396533433</v>
      </c>
      <c r="AK237">
        <f t="shared" si="74"/>
        <v>0.961772424695022</v>
      </c>
      <c r="AL237" s="446">
        <f t="shared" si="74"/>
        <v>4.9861521278478351</v>
      </c>
      <c r="AM237" s="446">
        <f t="shared" si="74"/>
        <v>7.8006098467464877</v>
      </c>
      <c r="AN237" s="446">
        <f t="shared" si="74"/>
        <v>10.165303653844839</v>
      </c>
      <c r="AO237" s="446">
        <f t="shared" si="74"/>
        <v>10.354129737233334</v>
      </c>
      <c r="AP237" t="e">
        <f t="shared" si="74"/>
        <v>#DIV/0!</v>
      </c>
      <c r="AQ237">
        <f t="shared" si="74"/>
        <v>1.2204226666666667</v>
      </c>
      <c r="AR237">
        <f t="shared" si="74"/>
        <v>1.1665099999999997</v>
      </c>
      <c r="AS237">
        <f t="shared" si="74"/>
        <v>1.1116766666666666</v>
      </c>
      <c r="AT237">
        <f t="shared" si="74"/>
        <v>0.99245999999999968</v>
      </c>
      <c r="AU237">
        <f t="shared" si="74"/>
        <v>0.8950206666666668</v>
      </c>
      <c r="AV237">
        <f t="shared" si="74"/>
        <v>0.80485166666666674</v>
      </c>
      <c r="AW237">
        <f t="shared" si="74"/>
        <v>0.72519066666666665</v>
      </c>
      <c r="AX237">
        <f t="shared" si="74"/>
        <v>0.66383533333333322</v>
      </c>
      <c r="AY237">
        <f t="shared" si="74"/>
        <v>0.61479133333333325</v>
      </c>
      <c r="AZ237">
        <f t="shared" si="74"/>
        <v>0.57658666666666669</v>
      </c>
      <c r="BA237">
        <f t="shared" si="74"/>
        <v>0.54059233333333334</v>
      </c>
      <c r="BB237">
        <f t="shared" si="74"/>
        <v>0.50308133333333338</v>
      </c>
      <c r="BC237">
        <f t="shared" si="74"/>
        <v>4.9861521278478351</v>
      </c>
      <c r="BD237">
        <f t="shared" si="74"/>
        <v>5.613248474186145</v>
      </c>
      <c r="BE237">
        <f t="shared" si="74"/>
        <v>13.935582930976617</v>
      </c>
      <c r="BF237">
        <f t="shared" si="74"/>
        <v>13.72984769503039</v>
      </c>
      <c r="BG237">
        <f t="shared" si="74"/>
        <v>15.092945546500541</v>
      </c>
      <c r="BH237">
        <f t="shared" si="74"/>
        <v>17.421107151347549</v>
      </c>
      <c r="BI237">
        <f t="shared" si="74"/>
        <v>15.165434169468622</v>
      </c>
      <c r="BJ237">
        <f t="shared" si="74"/>
        <v>22.872377832379733</v>
      </c>
      <c r="BK237">
        <f t="shared" si="74"/>
        <v>8.5008011136138357</v>
      </c>
      <c r="BL237">
        <f t="shared" si="74"/>
        <v>14.274651295664283</v>
      </c>
      <c r="BM237">
        <f t="shared" si="74"/>
        <v>7.2420230266793117</v>
      </c>
      <c r="BN237">
        <f t="shared" si="74"/>
        <v>12.675833760335896</v>
      </c>
      <c r="BO237">
        <f t="shared" si="74"/>
        <v>11.911121545233218</v>
      </c>
    </row>
    <row r="238" spans="1:67">
      <c r="J238" s="446">
        <f>STDEVP(J206:J235)</f>
        <v>1.2523830791628945</v>
      </c>
      <c r="AD238" s="446">
        <f>STDEVP(AD206:AD235)</f>
        <v>10.330912206118219</v>
      </c>
      <c r="AE238" s="446">
        <f t="shared" ref="AE238:AF238" si="75">STDEVP(AE206:AE235)</f>
        <v>4.0321043863157549</v>
      </c>
      <c r="AF238" s="446">
        <f t="shared" si="75"/>
        <v>3930.2074550842735</v>
      </c>
      <c r="AL238" s="446">
        <f>STDEVP(AL206:AL235)</f>
        <v>6.3588615197479603</v>
      </c>
      <c r="AM238" s="446">
        <f t="shared" ref="AM238:AO238" si="76">STDEVP(AM206:AM235)</f>
        <v>6.6636656294852843</v>
      </c>
      <c r="AN238" s="446">
        <f t="shared" si="76"/>
        <v>8.1472401486680823</v>
      </c>
      <c r="AO238" s="446">
        <f t="shared" si="76"/>
        <v>8.0287048679688944</v>
      </c>
    </row>
    <row r="255" spans="1:3">
      <c r="A255" s="122"/>
      <c r="B255" s="122"/>
      <c r="C255" s="122"/>
    </row>
  </sheetData>
  <sortState ref="A7:XFD33">
    <sortCondition ref="C8:C33"/>
    <sortCondition ref="J8:J33"/>
  </sortState>
  <mergeCells count="13">
    <mergeCell ref="E196:G196"/>
    <mergeCell ref="E189:G189"/>
    <mergeCell ref="E190:G190"/>
    <mergeCell ref="E191:G191"/>
    <mergeCell ref="E192:G192"/>
    <mergeCell ref="E193:G193"/>
    <mergeCell ref="E194:G194"/>
    <mergeCell ref="E188:G188"/>
    <mergeCell ref="E184:G184"/>
    <mergeCell ref="K184:L184"/>
    <mergeCell ref="E185:G185"/>
    <mergeCell ref="E186:G186"/>
    <mergeCell ref="E187:G187"/>
  </mergeCells>
  <phoneticPr fontId="24" type="noConversion"/>
  <hyperlinks>
    <hyperlink ref="E1" r:id="rId1"/>
  </hyperlinks>
  <pageMargins left="0.3" right="0.2" top="0.51" bottom="0.53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I71"/>
  <sheetViews>
    <sheetView showGridLines="0" view="pageLayout" workbookViewId="0">
      <selection activeCell="H65" sqref="H65"/>
    </sheetView>
  </sheetViews>
  <sheetFormatPr baseColWidth="10" defaultRowHeight="12"/>
  <cols>
    <col min="1" max="1" width="25.6640625" customWidth="1"/>
    <col min="4" max="4" width="11" customWidth="1"/>
    <col min="5" max="5" width="11.1640625" customWidth="1"/>
  </cols>
  <sheetData>
    <row r="1" spans="1:9" ht="39">
      <c r="B1" s="729" t="s">
        <v>283</v>
      </c>
      <c r="C1" s="729" t="s">
        <v>284</v>
      </c>
      <c r="D1" s="729" t="s">
        <v>285</v>
      </c>
      <c r="E1" s="729" t="s">
        <v>286</v>
      </c>
      <c r="F1" s="729" t="s">
        <v>287</v>
      </c>
      <c r="G1" s="729" t="s">
        <v>288</v>
      </c>
      <c r="H1" s="1103" t="s">
        <v>50</v>
      </c>
    </row>
    <row r="2" spans="1:9" ht="13">
      <c r="A2" s="730" t="s">
        <v>235</v>
      </c>
    </row>
    <row r="3" spans="1:9">
      <c r="A3" s="1094" t="s">
        <v>682</v>
      </c>
      <c r="B3" s="1096" t="s">
        <v>437</v>
      </c>
      <c r="C3" s="705">
        <f>1.8/F3</f>
        <v>3.5664751337428177E-2</v>
      </c>
      <c r="D3" s="722">
        <v>0.69</v>
      </c>
      <c r="E3">
        <f>IF(((10000/F3)-TRUNC(10000/F3)&gt;0.75),ROUND(10000/F3,0),TRUNC(10000/F3,0))</f>
        <v>198</v>
      </c>
      <c r="F3" s="722">
        <v>50.47</v>
      </c>
      <c r="G3">
        <f>E3*F3</f>
        <v>9993.06</v>
      </c>
      <c r="H3">
        <f>10000-G3</f>
        <v>6.9400000000005093</v>
      </c>
    </row>
    <row r="4" spans="1:9">
      <c r="A4" s="1094" t="s">
        <v>562</v>
      </c>
      <c r="B4" s="1096" t="s">
        <v>563</v>
      </c>
      <c r="C4" s="705">
        <f>1.02/F4</f>
        <v>3.9140445126630855E-2</v>
      </c>
      <c r="D4" s="722">
        <v>1.68</v>
      </c>
      <c r="E4">
        <f>IF(((10000/F4)-TRUNC(10000/F4)&gt;0.75),ROUND(10000/F4,0),TRUNC(10000/F4,0))</f>
        <v>383</v>
      </c>
      <c r="F4" s="722">
        <v>26.06</v>
      </c>
      <c r="G4">
        <f>E4*F4</f>
        <v>9980.98</v>
      </c>
      <c r="H4">
        <f>10000-G4</f>
        <v>19.020000000000437</v>
      </c>
      <c r="I4" t="s">
        <v>83</v>
      </c>
    </row>
    <row r="5" spans="1:9">
      <c r="A5" s="1094" t="s">
        <v>832</v>
      </c>
      <c r="B5" s="1096" t="s">
        <v>833</v>
      </c>
      <c r="C5" s="705">
        <f>1.12/F5</f>
        <v>5.5118110236220479E-2</v>
      </c>
      <c r="D5" s="722">
        <v>1.25</v>
      </c>
      <c r="E5">
        <f>IF(((10000/F5)-TRUNC(10000/F5)&gt;0.75),ROUND(10000/F5,0),TRUNC(10000/F5,0))</f>
        <v>492</v>
      </c>
      <c r="F5" s="722">
        <v>20.32</v>
      </c>
      <c r="G5">
        <f>E5*F5</f>
        <v>9997.44</v>
      </c>
      <c r="H5">
        <f>10000-G5</f>
        <v>2.5599999999994907</v>
      </c>
    </row>
    <row r="6" spans="1:9" ht="13">
      <c r="A6" s="734"/>
      <c r="B6" s="735" t="s">
        <v>236</v>
      </c>
      <c r="C6" s="736">
        <f>AVERAGE(C3:C5)</f>
        <v>4.330776890009317E-2</v>
      </c>
      <c r="D6" s="737">
        <f>AVERAGE(D3:D5)</f>
        <v>1.2066666666666668</v>
      </c>
      <c r="F6" s="722"/>
    </row>
    <row r="7" spans="1:9">
      <c r="B7" s="733"/>
      <c r="F7" s="722"/>
    </row>
    <row r="8" spans="1:9" ht="13">
      <c r="A8" s="731" t="s">
        <v>237</v>
      </c>
      <c r="B8" s="733"/>
      <c r="D8" s="722"/>
      <c r="F8" s="722"/>
    </row>
    <row r="9" spans="1:9">
      <c r="A9" s="1095" t="s">
        <v>87</v>
      </c>
      <c r="B9" s="1096" t="s">
        <v>88</v>
      </c>
      <c r="C9" s="705">
        <f>2.4/F9</f>
        <v>3.478765038411364E-2</v>
      </c>
      <c r="D9" s="722">
        <v>0.35</v>
      </c>
      <c r="E9">
        <f>IF(((10000/F9)-TRUNC(10000/F9)&gt;0.75),ROUND(10000/F9,0),TRUNC(10000/F9,0))</f>
        <v>145</v>
      </c>
      <c r="F9" s="722">
        <v>68.989999999999995</v>
      </c>
      <c r="G9">
        <f>E9*F9</f>
        <v>10003.549999999999</v>
      </c>
      <c r="H9">
        <f>10000-G9</f>
        <v>-3.5499999999992724</v>
      </c>
    </row>
    <row r="10" spans="1:9">
      <c r="A10" s="1094" t="s">
        <v>746</v>
      </c>
      <c r="B10" s="1096" t="s">
        <v>747</v>
      </c>
      <c r="C10" s="705">
        <f>0.92/F10</f>
        <v>4.2201834862385323E-2</v>
      </c>
      <c r="D10" s="722">
        <v>1.68</v>
      </c>
      <c r="E10">
        <f>IF(((10000/F10)-TRUNC(10000/F10)&gt;0.75),ROUND(10000/F10,0),TRUNC(10000/F10,0))</f>
        <v>458</v>
      </c>
      <c r="F10" s="722">
        <v>21.8</v>
      </c>
      <c r="G10">
        <f>E10*F10</f>
        <v>9984.4</v>
      </c>
      <c r="H10">
        <f>10000-G10</f>
        <v>15.600000000000364</v>
      </c>
    </row>
    <row r="11" spans="1:9">
      <c r="A11" s="1094" t="s">
        <v>518</v>
      </c>
      <c r="B11" s="1096" t="s">
        <v>519</v>
      </c>
      <c r="C11" s="705">
        <f>1.92/F11</f>
        <v>5.0941894401698065E-2</v>
      </c>
      <c r="D11" s="722">
        <v>1.05</v>
      </c>
      <c r="E11">
        <f>IF(((10000/F11)-TRUNC(10000/F11)&gt;0.75),ROUND(10000/F11,0),TRUNC(10000/F11,0))</f>
        <v>265</v>
      </c>
      <c r="F11" s="722">
        <v>37.69</v>
      </c>
      <c r="G11">
        <f>E11*F11</f>
        <v>9987.8499999999985</v>
      </c>
      <c r="H11">
        <f>10000-G11</f>
        <v>12.150000000001455</v>
      </c>
    </row>
    <row r="12" spans="1:9" ht="13">
      <c r="B12" s="735" t="s">
        <v>236</v>
      </c>
      <c r="C12" s="736">
        <f>AVERAGE(C9:C11)</f>
        <v>4.2643793216065672E-2</v>
      </c>
      <c r="D12" s="737">
        <f>AVERAGE(D9:D11)</f>
        <v>1.0266666666666666</v>
      </c>
      <c r="F12" s="722"/>
    </row>
    <row r="13" spans="1:9">
      <c r="B13" s="733"/>
      <c r="F13" s="722"/>
    </row>
    <row r="14" spans="1:9" ht="13">
      <c r="A14" s="731" t="s">
        <v>341</v>
      </c>
      <c r="B14" s="733"/>
      <c r="D14" s="722"/>
      <c r="F14" s="722"/>
    </row>
    <row r="15" spans="1:9">
      <c r="A15" s="1094" t="s">
        <v>199</v>
      </c>
      <c r="B15" s="1096" t="s">
        <v>200</v>
      </c>
      <c r="C15" s="705">
        <f>1.1/F15</f>
        <v>2.0964360587002098E-2</v>
      </c>
      <c r="D15" s="722">
        <v>1.18</v>
      </c>
      <c r="E15">
        <f>IF(((10000/F15)-TRUNC(10000/F15)&gt;0.75),ROUND(10000/F15,0),TRUNC(10000/F15,0))</f>
        <v>190</v>
      </c>
      <c r="F15" s="722">
        <v>52.47</v>
      </c>
      <c r="G15">
        <f>E15*F15</f>
        <v>9969.2999999999993</v>
      </c>
      <c r="H15">
        <f>10000-G15</f>
        <v>30.700000000000728</v>
      </c>
    </row>
    <row r="16" spans="1:9" ht="13">
      <c r="B16" s="735" t="s">
        <v>342</v>
      </c>
      <c r="C16" s="736">
        <f>AVERAGE(C15:C15)</f>
        <v>2.0964360587002098E-2</v>
      </c>
      <c r="D16" s="738">
        <f>AVERAGE(D15:D15)</f>
        <v>1.18</v>
      </c>
      <c r="F16" s="722"/>
    </row>
    <row r="17" spans="1:8" ht="13">
      <c r="B17" s="739"/>
      <c r="D17" s="722"/>
      <c r="F17" s="722"/>
    </row>
    <row r="18" spans="1:8" ht="13">
      <c r="A18" s="731" t="s">
        <v>234</v>
      </c>
      <c r="B18" s="733"/>
      <c r="D18" s="722"/>
      <c r="F18" s="722"/>
    </row>
    <row r="19" spans="1:8">
      <c r="A19" s="1094" t="s">
        <v>779</v>
      </c>
      <c r="B19" s="1096" t="s">
        <v>780</v>
      </c>
      <c r="C19" s="705">
        <f>0.92/F19</f>
        <v>5.7071960297766747E-2</v>
      </c>
      <c r="D19" s="722">
        <v>0.48</v>
      </c>
      <c r="E19">
        <v>617</v>
      </c>
      <c r="F19" s="722">
        <v>16.12</v>
      </c>
      <c r="G19">
        <f t="shared" ref="G19:G24" si="0">E19*F19</f>
        <v>9946.0400000000009</v>
      </c>
      <c r="H19">
        <f t="shared" ref="H19:H24" si="1">10000-G19</f>
        <v>53.959999999999127</v>
      </c>
    </row>
    <row r="20" spans="1:8">
      <c r="A20" s="1094" t="s">
        <v>203</v>
      </c>
      <c r="B20" s="1096" t="s">
        <v>204</v>
      </c>
      <c r="C20" s="705">
        <f>0.84/F20</f>
        <v>5.0059594755661498E-2</v>
      </c>
      <c r="D20" s="722">
        <v>0.44</v>
      </c>
      <c r="E20">
        <f t="shared" ref="E20:E24" si="2">IF(((10000/F20)-TRUNC(10000/F20)&gt;0.75),ROUND(10000/F20,0),TRUNC(10000/F20,0))</f>
        <v>596</v>
      </c>
      <c r="F20" s="722">
        <v>16.78</v>
      </c>
      <c r="G20">
        <f t="shared" si="0"/>
        <v>10000.880000000001</v>
      </c>
      <c r="H20">
        <f t="shared" si="1"/>
        <v>-0.88000000000101863</v>
      </c>
    </row>
    <row r="21" spans="1:8">
      <c r="A21" s="1094" t="s">
        <v>138</v>
      </c>
      <c r="B21" s="1096" t="s">
        <v>139</v>
      </c>
      <c r="C21" s="705">
        <f>1.2/F21</f>
        <v>5.6791292001893041E-2</v>
      </c>
      <c r="D21" s="722">
        <v>0.96</v>
      </c>
      <c r="E21">
        <f t="shared" si="2"/>
        <v>473</v>
      </c>
      <c r="F21" s="722">
        <v>21.13</v>
      </c>
      <c r="G21">
        <f t="shared" si="0"/>
        <v>9994.49</v>
      </c>
      <c r="H21">
        <f t="shared" si="1"/>
        <v>5.5100000000002183</v>
      </c>
    </row>
    <row r="22" spans="1:8">
      <c r="A22" s="1094" t="s">
        <v>185</v>
      </c>
      <c r="B22" s="1096" t="s">
        <v>719</v>
      </c>
      <c r="C22" s="705">
        <f>0.76/F22</f>
        <v>5.3333333333333337E-2</v>
      </c>
      <c r="D22" s="722">
        <v>0.28000000000000003</v>
      </c>
      <c r="E22">
        <f t="shared" si="2"/>
        <v>702</v>
      </c>
      <c r="F22" s="722">
        <v>14.25</v>
      </c>
      <c r="G22">
        <f t="shared" si="0"/>
        <v>10003.5</v>
      </c>
      <c r="H22">
        <f t="shared" si="1"/>
        <v>-3.5</v>
      </c>
    </row>
    <row r="23" spans="1:8">
      <c r="A23" s="1094" t="s">
        <v>686</v>
      </c>
      <c r="B23" s="1096" t="s">
        <v>687</v>
      </c>
      <c r="C23" s="705">
        <f>1.61/F23</f>
        <v>6.1170212765957452E-2</v>
      </c>
      <c r="D23" s="722">
        <v>0.66</v>
      </c>
      <c r="E23">
        <f t="shared" si="2"/>
        <v>380</v>
      </c>
      <c r="F23" s="722">
        <v>26.32</v>
      </c>
      <c r="G23">
        <f t="shared" si="0"/>
        <v>10001.6</v>
      </c>
      <c r="H23">
        <f t="shared" si="1"/>
        <v>-1.6000000000003638</v>
      </c>
    </row>
    <row r="24" spans="1:8">
      <c r="A24" s="1094" t="s">
        <v>113</v>
      </c>
      <c r="B24" s="1096" t="s">
        <v>114</v>
      </c>
      <c r="C24" s="705">
        <f>2.4/F24</f>
        <v>6.3931806073521572E-2</v>
      </c>
      <c r="D24" s="722">
        <v>0.8</v>
      </c>
      <c r="E24">
        <f t="shared" si="2"/>
        <v>266</v>
      </c>
      <c r="F24" s="722">
        <v>37.54</v>
      </c>
      <c r="G24">
        <f t="shared" si="0"/>
        <v>9985.64</v>
      </c>
      <c r="H24">
        <f t="shared" si="1"/>
        <v>14.360000000000582</v>
      </c>
    </row>
    <row r="25" spans="1:8" ht="13">
      <c r="B25" s="735" t="s">
        <v>342</v>
      </c>
      <c r="C25" s="736">
        <f>AVERAGE(C19:C24)</f>
        <v>5.7059699871355611E-2</v>
      </c>
      <c r="D25" s="737">
        <f>AVERAGE(D19:D24)</f>
        <v>0.60333333333333339</v>
      </c>
      <c r="F25" s="722"/>
    </row>
    <row r="26" spans="1:8" ht="13">
      <c r="A26" s="731" t="s">
        <v>37</v>
      </c>
      <c r="B26" s="733"/>
      <c r="D26" s="722"/>
      <c r="F26" s="722"/>
    </row>
    <row r="27" spans="1:8">
      <c r="A27" s="1094" t="s">
        <v>121</v>
      </c>
      <c r="B27" s="1096" t="s">
        <v>122</v>
      </c>
      <c r="C27" s="705">
        <f>0.8/F27</f>
        <v>2.7586206896551727E-2</v>
      </c>
      <c r="D27" s="722">
        <v>0.47</v>
      </c>
      <c r="E27">
        <f>IF(((10000/F27)-TRUNC(10000/F27)&gt;0.75),ROUND(10000/F27,0),TRUNC(10000/F27,0))</f>
        <v>345</v>
      </c>
      <c r="F27" s="722">
        <v>29</v>
      </c>
      <c r="G27">
        <f>E27*F27</f>
        <v>10005</v>
      </c>
      <c r="H27">
        <f>10000-G27</f>
        <v>-5</v>
      </c>
    </row>
    <row r="28" spans="1:8">
      <c r="A28" s="1095" t="s">
        <v>399</v>
      </c>
      <c r="B28" s="1096" t="s">
        <v>400</v>
      </c>
      <c r="C28" s="705">
        <f>0.44/F28</f>
        <v>3.151862464183381E-2</v>
      </c>
      <c r="D28" s="722">
        <v>0.72</v>
      </c>
      <c r="E28">
        <f>IF(((10000/F28)-TRUNC(10000/F28)&gt;0.75),ROUND(10000/F28,0),TRUNC(10000/F28,0))</f>
        <v>716</v>
      </c>
      <c r="F28" s="722">
        <v>13.96</v>
      </c>
      <c r="G28">
        <f>E28*F28</f>
        <v>9995.36</v>
      </c>
      <c r="H28">
        <f>10000-G28</f>
        <v>4.6399999999994179</v>
      </c>
    </row>
    <row r="29" spans="1:8" ht="13">
      <c r="B29" s="735" t="s">
        <v>342</v>
      </c>
      <c r="C29" s="736">
        <f>AVERAGE(C27:C28)</f>
        <v>2.9552415769192771E-2</v>
      </c>
      <c r="D29" s="737">
        <f>AVERAGE(D27:D28)</f>
        <v>0.59499999999999997</v>
      </c>
      <c r="F29" s="722"/>
    </row>
    <row r="30" spans="1:8">
      <c r="B30" s="733"/>
      <c r="F30" s="722"/>
    </row>
    <row r="31" spans="1:8" ht="13">
      <c r="A31" s="731" t="s">
        <v>338</v>
      </c>
      <c r="B31" s="733"/>
      <c r="D31" s="722"/>
      <c r="F31" s="722"/>
    </row>
    <row r="32" spans="1:8">
      <c r="A32" s="1094" t="s">
        <v>298</v>
      </c>
      <c r="B32" s="1096" t="s">
        <v>299</v>
      </c>
      <c r="C32" s="705">
        <f>0.56/F32</f>
        <v>2.8910686628807435E-2</v>
      </c>
      <c r="D32" s="722">
        <v>1.35</v>
      </c>
      <c r="E32">
        <f t="shared" ref="E32:E37" si="3">IF(((10000/F32)-TRUNC(10000/F32)&gt;0.75),ROUND(10000/F32,0),TRUNC(10000/F32,0))</f>
        <v>516</v>
      </c>
      <c r="F32" s="722">
        <v>19.37</v>
      </c>
      <c r="G32">
        <f t="shared" ref="G32:G37" si="4">E32*F32</f>
        <v>9994.92</v>
      </c>
      <c r="H32">
        <f t="shared" ref="H32:H37" si="5">10000-G32</f>
        <v>5.0799999999999272</v>
      </c>
    </row>
    <row r="33" spans="1:9">
      <c r="A33" s="1095" t="s">
        <v>212</v>
      </c>
      <c r="B33" s="1096" t="s">
        <v>532</v>
      </c>
      <c r="C33" s="705">
        <f>1.64/F33</f>
        <v>2.687643395607997E-2</v>
      </c>
      <c r="D33" s="722">
        <v>1.39</v>
      </c>
      <c r="E33">
        <f t="shared" si="3"/>
        <v>164</v>
      </c>
      <c r="F33" s="722">
        <v>61.02</v>
      </c>
      <c r="G33">
        <f t="shared" si="4"/>
        <v>10007.280000000001</v>
      </c>
      <c r="H33">
        <f t="shared" si="5"/>
        <v>-7.2800000000006548</v>
      </c>
      <c r="I33" t="s">
        <v>84</v>
      </c>
    </row>
    <row r="34" spans="1:9">
      <c r="A34" s="1094" t="s">
        <v>238</v>
      </c>
      <c r="B34" s="1096" t="s">
        <v>239</v>
      </c>
      <c r="C34" s="705">
        <f>0.26/F34</f>
        <v>2.6000000000000002E-2</v>
      </c>
      <c r="D34" s="722">
        <v>1.03</v>
      </c>
      <c r="E34">
        <f t="shared" si="3"/>
        <v>1000</v>
      </c>
      <c r="F34" s="722">
        <v>10</v>
      </c>
      <c r="G34">
        <f t="shared" si="4"/>
        <v>10000</v>
      </c>
      <c r="H34">
        <f t="shared" si="5"/>
        <v>0</v>
      </c>
      <c r="I34" t="s">
        <v>84</v>
      </c>
    </row>
    <row r="35" spans="1:9">
      <c r="A35" s="1094" t="s">
        <v>332</v>
      </c>
      <c r="B35" s="1096" t="s">
        <v>333</v>
      </c>
      <c r="C35" s="705">
        <f>0.92/F35</f>
        <v>3.579766536964981E-2</v>
      </c>
      <c r="D35" s="722">
        <v>1.23</v>
      </c>
      <c r="E35">
        <f t="shared" si="3"/>
        <v>389</v>
      </c>
      <c r="F35" s="722">
        <v>25.7</v>
      </c>
      <c r="G35">
        <f t="shared" si="4"/>
        <v>9997.2999999999993</v>
      </c>
      <c r="H35">
        <f t="shared" si="5"/>
        <v>2.7000000000007276</v>
      </c>
    </row>
    <row r="36" spans="1:9">
      <c r="A36" s="1095" t="s">
        <v>781</v>
      </c>
      <c r="B36" s="1096" t="s">
        <v>782</v>
      </c>
      <c r="C36" s="705">
        <f>2.28/F36</f>
        <v>3.9992983687072443E-2</v>
      </c>
      <c r="D36" s="722">
        <v>0.77</v>
      </c>
      <c r="E36">
        <f t="shared" si="3"/>
        <v>175</v>
      </c>
      <c r="F36" s="722">
        <v>57.01</v>
      </c>
      <c r="G36">
        <f t="shared" si="4"/>
        <v>9976.75</v>
      </c>
      <c r="H36">
        <f t="shared" si="5"/>
        <v>23.25</v>
      </c>
    </row>
    <row r="37" spans="1:9">
      <c r="A37" s="1094" t="s">
        <v>654</v>
      </c>
      <c r="B37" s="1096" t="s">
        <v>655</v>
      </c>
      <c r="C37" s="705">
        <f>1.48/F37</f>
        <v>7.7043206663196251E-2</v>
      </c>
      <c r="D37" s="722">
        <v>1.1200000000000001</v>
      </c>
      <c r="E37">
        <f t="shared" si="3"/>
        <v>520</v>
      </c>
      <c r="F37" s="722">
        <v>19.21</v>
      </c>
      <c r="G37">
        <f t="shared" si="4"/>
        <v>9989.2000000000007</v>
      </c>
      <c r="H37">
        <f t="shared" si="5"/>
        <v>10.799999999999272</v>
      </c>
    </row>
    <row r="38" spans="1:9" ht="13">
      <c r="B38" s="735" t="s">
        <v>342</v>
      </c>
      <c r="C38" s="736">
        <f>AVERAGE(C32:C37)</f>
        <v>3.9103496050800983E-2</v>
      </c>
      <c r="D38" s="737">
        <f>AVERAGE(D32:D37)</f>
        <v>1.1483333333333332</v>
      </c>
      <c r="F38" s="722"/>
    </row>
    <row r="39" spans="1:9">
      <c r="B39" s="733"/>
      <c r="F39" s="722"/>
    </row>
    <row r="40" spans="1:9" ht="13">
      <c r="A40" s="731" t="s">
        <v>339</v>
      </c>
      <c r="B40" s="733"/>
      <c r="D40" s="722"/>
      <c r="F40" s="722"/>
    </row>
    <row r="41" spans="1:9">
      <c r="A41" s="1095" t="s">
        <v>401</v>
      </c>
      <c r="B41" s="1096" t="s">
        <v>751</v>
      </c>
      <c r="C41" s="705">
        <f>1.39/F41</f>
        <v>4.4323979591836732E-2</v>
      </c>
      <c r="D41" s="740">
        <v>1.06</v>
      </c>
      <c r="E41">
        <f>IF(((10000/F41)-TRUNC(10000/F41)&gt;0.75),ROUND(10000/F41,0),TRUNC(10000/F41,0))</f>
        <v>319</v>
      </c>
      <c r="F41" s="722">
        <v>31.36</v>
      </c>
      <c r="G41">
        <f>E41*F41</f>
        <v>10003.84</v>
      </c>
      <c r="H41">
        <f>10000-G41</f>
        <v>-3.8400000000001455</v>
      </c>
    </row>
    <row r="42" spans="1:9" ht="13">
      <c r="B42" s="735" t="s">
        <v>342</v>
      </c>
      <c r="C42" s="736">
        <f>AVERAGE(C41:C41)</f>
        <v>4.4323979591836732E-2</v>
      </c>
      <c r="D42" s="737">
        <f>AVERAGE(D41:D41)</f>
        <v>1.06</v>
      </c>
      <c r="F42" s="722"/>
    </row>
    <row r="43" spans="1:9" ht="13">
      <c r="B43" s="739"/>
      <c r="D43" s="722"/>
      <c r="F43" s="722"/>
    </row>
    <row r="44" spans="1:9" ht="13">
      <c r="A44" s="731" t="s">
        <v>340</v>
      </c>
      <c r="B44" s="733"/>
      <c r="D44" s="722"/>
      <c r="F44" s="722"/>
    </row>
    <row r="45" spans="1:9">
      <c r="A45" s="1094" t="s">
        <v>658</v>
      </c>
      <c r="B45" s="1096" t="s">
        <v>659</v>
      </c>
      <c r="C45" s="705">
        <f>1.16/F45</f>
        <v>3.8795986622073578E-2</v>
      </c>
      <c r="D45" s="722">
        <v>0.92</v>
      </c>
      <c r="E45">
        <f>IF(((10000/F45)-TRUNC(10000/F45)&gt;0.75),ROUND(10000/F45,0),TRUNC(10000/F45,0))</f>
        <v>334</v>
      </c>
      <c r="F45" s="722">
        <v>29.9</v>
      </c>
      <c r="G45">
        <f>E45*F45</f>
        <v>9986.6</v>
      </c>
      <c r="H45">
        <f>10000-G45</f>
        <v>13.399999999999636</v>
      </c>
      <c r="I45" t="s">
        <v>84</v>
      </c>
    </row>
    <row r="46" spans="1:9">
      <c r="A46" s="1094" t="s">
        <v>902</v>
      </c>
      <c r="B46" s="1096" t="s">
        <v>903</v>
      </c>
      <c r="C46" s="705">
        <f>1.45/F46</f>
        <v>4.2434884401521801E-2</v>
      </c>
      <c r="D46" s="722">
        <v>1.04</v>
      </c>
      <c r="E46">
        <f>IF(((10000/F46)-TRUNC(10000/F46)&gt;0.75),ROUND(10000/F46,0),TRUNC(10000/F46,0))</f>
        <v>292</v>
      </c>
      <c r="F46" s="722">
        <v>34.17</v>
      </c>
      <c r="G46">
        <f>E46*F46</f>
        <v>9977.6400000000012</v>
      </c>
      <c r="H46">
        <f>10000-G46</f>
        <v>22.359999999998763</v>
      </c>
    </row>
    <row r="47" spans="1:9">
      <c r="A47" s="1094" t="s">
        <v>633</v>
      </c>
      <c r="B47" s="1096" t="s">
        <v>634</v>
      </c>
      <c r="C47" s="705">
        <f>0.84/F47</f>
        <v>4.2232277526395169E-2</v>
      </c>
      <c r="D47" s="722">
        <v>1.46</v>
      </c>
      <c r="E47">
        <f>IF(((10000/F47)-TRUNC(10000/F47)&gt;0.75),ROUND(10000/F47,0),TRUNC(10000/F47,0))</f>
        <v>503</v>
      </c>
      <c r="F47" s="722">
        <v>19.89</v>
      </c>
      <c r="G47">
        <f>E47*F47</f>
        <v>10004.67</v>
      </c>
      <c r="H47">
        <f>10000-G47</f>
        <v>-4.6700000000000728</v>
      </c>
    </row>
    <row r="48" spans="1:9" ht="13">
      <c r="B48" s="735" t="s">
        <v>342</v>
      </c>
      <c r="C48" s="736">
        <f>AVERAGE(C45:C47)</f>
        <v>4.1154382849996847E-2</v>
      </c>
      <c r="D48" s="737">
        <f>AVERAGE(D45:D47)</f>
        <v>1.1399999999999999</v>
      </c>
      <c r="F48" s="722"/>
    </row>
    <row r="49" spans="1:8" ht="13">
      <c r="B49" s="739"/>
      <c r="D49" s="722"/>
      <c r="F49" s="722"/>
    </row>
    <row r="50" spans="1:8" ht="13">
      <c r="A50" s="731" t="s">
        <v>178</v>
      </c>
      <c r="B50" s="733"/>
      <c r="D50" s="722"/>
      <c r="F50" s="722"/>
    </row>
    <row r="51" spans="1:8">
      <c r="A51" s="1094" t="s">
        <v>127</v>
      </c>
      <c r="B51" s="1096" t="s">
        <v>128</v>
      </c>
      <c r="C51" s="705">
        <f>0.88/F51</f>
        <v>2.5920471281296022E-2</v>
      </c>
      <c r="D51" s="722">
        <v>1.1200000000000001</v>
      </c>
      <c r="E51">
        <f>IF(((10000/F51)-TRUNC(10000/F51)&gt;0.75),ROUND(10000/F51,0),TRUNC(10000/F51,0))</f>
        <v>294</v>
      </c>
      <c r="F51" s="722">
        <v>33.950000000000003</v>
      </c>
      <c r="G51">
        <f>E51*F51</f>
        <v>9981.3000000000011</v>
      </c>
      <c r="H51">
        <f>10000-G51</f>
        <v>18.699999999998909</v>
      </c>
    </row>
    <row r="52" spans="1:8" ht="13">
      <c r="B52" s="735" t="s">
        <v>342</v>
      </c>
      <c r="C52" s="736">
        <f>AVERAGE(C51:C51)</f>
        <v>2.5920471281296022E-2</v>
      </c>
      <c r="D52" s="737">
        <f>AVERAGE(D51:D51)</f>
        <v>1.1200000000000001</v>
      </c>
      <c r="F52" s="722"/>
    </row>
    <row r="53" spans="1:8" ht="13">
      <c r="B53" s="739"/>
      <c r="D53" s="722"/>
      <c r="F53" s="722"/>
    </row>
    <row r="54" spans="1:8" ht="13">
      <c r="A54" s="731" t="s">
        <v>179</v>
      </c>
      <c r="B54" s="733"/>
      <c r="D54" s="722"/>
      <c r="F54" s="722"/>
    </row>
    <row r="55" spans="1:8">
      <c r="A55" s="1095" t="s">
        <v>666</v>
      </c>
      <c r="B55" s="1096" t="s">
        <v>81</v>
      </c>
      <c r="C55" s="705">
        <f>1.68/F55</f>
        <v>4.6065259117082535E-2</v>
      </c>
      <c r="D55" s="722">
        <v>0.51</v>
      </c>
      <c r="E55">
        <f>IF(((10000/F55)-TRUNC(10000/F55)&gt;0.75),ROUND(10000/F55,0),TRUNC(10000/F55,0))</f>
        <v>274</v>
      </c>
      <c r="F55" s="722">
        <v>36.47</v>
      </c>
      <c r="G55">
        <f>E55*F55</f>
        <v>9992.7799999999988</v>
      </c>
      <c r="H55">
        <f>10000-G55</f>
        <v>7.2200000000011642</v>
      </c>
    </row>
    <row r="56" spans="1:8">
      <c r="A56" s="1094" t="s">
        <v>635</v>
      </c>
      <c r="B56" s="1096" t="s">
        <v>636</v>
      </c>
      <c r="C56" s="705">
        <f>1.46/F56</f>
        <v>4.9693669162695714E-2</v>
      </c>
      <c r="D56" s="722">
        <v>1</v>
      </c>
      <c r="E56">
        <f>IF(((10000/F56)-TRUNC(10000/F56)&gt;0.75),ROUND(10000/F56,0),TRUNC(10000/F56,0))</f>
        <v>340</v>
      </c>
      <c r="F56" s="722">
        <v>29.38</v>
      </c>
      <c r="G56">
        <f>E56*F56</f>
        <v>9989.1999999999989</v>
      </c>
      <c r="H56">
        <f>10000-G56</f>
        <v>10.800000000001091</v>
      </c>
    </row>
    <row r="57" spans="1:8">
      <c r="A57" s="1094" t="s">
        <v>838</v>
      </c>
      <c r="B57" s="1096" t="s">
        <v>839</v>
      </c>
      <c r="C57" s="705">
        <f>1.94/F57</f>
        <v>5.0298159191081146E-2</v>
      </c>
      <c r="D57" s="722">
        <v>0.52</v>
      </c>
      <c r="E57">
        <f>IF(((10000/F57)-TRUNC(10000/F57)&gt;0.75),ROUND(10000/F57,0),TRUNC(10000/F57,0))</f>
        <v>259</v>
      </c>
      <c r="F57" s="722">
        <v>38.57</v>
      </c>
      <c r="G57">
        <f>E57*F57</f>
        <v>9989.6299999999992</v>
      </c>
      <c r="H57">
        <f>10000-G57</f>
        <v>10.3700000000008</v>
      </c>
    </row>
    <row r="58" spans="1:8">
      <c r="A58" s="1094" t="s">
        <v>648</v>
      </c>
      <c r="B58" s="1096" t="s">
        <v>649</v>
      </c>
      <c r="C58" s="705">
        <f>1.38/F58</f>
        <v>5.2914110429447853E-2</v>
      </c>
      <c r="D58" s="722">
        <v>0.44</v>
      </c>
      <c r="E58">
        <f>IF(((10000/F58)-TRUNC(10000/F58)&gt;0.75),ROUND(10000/F58,0),TRUNC(10000/F58,0))</f>
        <v>383</v>
      </c>
      <c r="F58" s="722">
        <v>26.08</v>
      </c>
      <c r="G58">
        <f>E58*F58</f>
        <v>9988.64</v>
      </c>
      <c r="H58">
        <f>10000-G58</f>
        <v>11.360000000000582</v>
      </c>
    </row>
    <row r="59" spans="1:8" ht="13">
      <c r="B59" s="735" t="s">
        <v>342</v>
      </c>
      <c r="C59" s="736">
        <f>AVERAGE(C55:C58)</f>
        <v>4.9742799475076808E-2</v>
      </c>
      <c r="D59" s="737">
        <f>AVERAGE(D55:D58)</f>
        <v>0.61750000000000005</v>
      </c>
      <c r="F59" s="722"/>
    </row>
    <row r="60" spans="1:8">
      <c r="F60" s="722"/>
      <c r="G60" s="463" t="s">
        <v>89</v>
      </c>
      <c r="H60" s="463">
        <f>SUM(H3:H58)</f>
        <v>271.16000000000167</v>
      </c>
    </row>
    <row r="61" spans="1:8">
      <c r="G61" s="463" t="s">
        <v>118</v>
      </c>
      <c r="H61" s="463">
        <v>268.5</v>
      </c>
    </row>
    <row r="62" spans="1:8">
      <c r="G62" s="463" t="s">
        <v>51</v>
      </c>
      <c r="H62" s="463">
        <f>H60-H61</f>
        <v>2.6600000000016735</v>
      </c>
    </row>
    <row r="63" spans="1:8">
      <c r="G63" s="463"/>
      <c r="H63" s="463"/>
    </row>
    <row r="64" spans="1:8">
      <c r="E64" s="446" t="s">
        <v>117</v>
      </c>
      <c r="F64" s="446"/>
      <c r="G64" s="446"/>
      <c r="H64" s="446"/>
    </row>
    <row r="65" spans="1:8">
      <c r="E65" s="446" t="s">
        <v>52</v>
      </c>
      <c r="F65" s="446"/>
      <c r="G65" s="446"/>
      <c r="H65" s="446"/>
    </row>
    <row r="67" spans="1:8" ht="13">
      <c r="A67" s="731" t="s">
        <v>48</v>
      </c>
      <c r="B67" s="733" t="s">
        <v>49</v>
      </c>
      <c r="C67" s="705">
        <v>2.0299999999999999E-2</v>
      </c>
      <c r="D67" s="722">
        <v>1</v>
      </c>
      <c r="E67">
        <f>IF(((10000/F67)-TRUNC(10000/F67)&gt;0.75),ROUND(10000/F67,0),TRUNC(10000/F67,0))</f>
        <v>83</v>
      </c>
      <c r="F67" s="722">
        <v>119.59</v>
      </c>
      <c r="G67">
        <f>E67*F67</f>
        <v>9925.9700000000012</v>
      </c>
      <c r="H67">
        <f>10000-G67</f>
        <v>74.029999999998836</v>
      </c>
    </row>
    <row r="68" spans="1:8" ht="13">
      <c r="A68" s="731" t="s">
        <v>232</v>
      </c>
      <c r="B68" s="733" t="s">
        <v>233</v>
      </c>
      <c r="C68" s="705">
        <v>3.3300000000000003E-2</v>
      </c>
      <c r="D68" s="722">
        <v>0.89</v>
      </c>
      <c r="E68">
        <f>IF(((10000/F68)-TRUNC(10000/F68)&gt;0.75),ROUND(10000/F68,0),TRUNC(10000/F68,0))</f>
        <v>200</v>
      </c>
      <c r="F68" s="722">
        <v>49.91</v>
      </c>
      <c r="G68">
        <f>E68*F68</f>
        <v>9982</v>
      </c>
      <c r="H68">
        <f>10000-G68</f>
        <v>18</v>
      </c>
    </row>
    <row r="70" spans="1:8" ht="13">
      <c r="A70" s="1104" t="s">
        <v>841</v>
      </c>
      <c r="C70" s="705">
        <f>SUM(C58+C57+C56+C55+C51+C47+C46+C45+C41+C37+C36+C35+C34+C33+C32+C28+C27+C24+C23+C22+C21+C20+C19+C15+C11+C10+C9+C5+C4+C3)/30</f>
        <v>4.3586061711007811E-2</v>
      </c>
      <c r="D70" s="722">
        <f>SUM(D58+D57+D56+D55+D51+D47+D46+D45+D41+D37+D36+D35+D34+D33+D32+D28+D27+D24+D23+D22+D21+D20+D19+D15+D11+D10+D9+D5+D4+D3)/30</f>
        <v>0.92166666666666697</v>
      </c>
    </row>
    <row r="71" spans="1:8" ht="13">
      <c r="A71" s="1104" t="s">
        <v>842</v>
      </c>
      <c r="C71" s="705">
        <v>4.0099999999999997E-2</v>
      </c>
      <c r="D71" s="1102">
        <v>0.8</v>
      </c>
    </row>
  </sheetData>
  <phoneticPr fontId="24" type="noConversion"/>
  <pageMargins left="0.75" right="0.75" top="0.5" bottom="0.5" header="0.5" footer="0.5"/>
  <pageSetup scale="74" orientation="portrait" horizontalDpi="4294967292" verticalDpi="4294967292"/>
  <headerFooter>
    <oddHeader>&amp;L_x000D_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J24"/>
  <sheetViews>
    <sheetView view="pageLayout" zoomScale="150" workbookViewId="0">
      <selection activeCell="I15" sqref="I15"/>
    </sheetView>
  </sheetViews>
  <sheetFormatPr baseColWidth="10" defaultRowHeight="12"/>
  <cols>
    <col min="1" max="1" width="20.83203125" customWidth="1"/>
    <col min="2" max="3" width="8.1640625" style="463" customWidth="1"/>
    <col min="4" max="4" width="9.6640625" customWidth="1"/>
  </cols>
  <sheetData>
    <row r="2" spans="1:10" ht="15">
      <c r="A2" s="1106" t="s">
        <v>20</v>
      </c>
    </row>
    <row r="3" spans="1:10" ht="15">
      <c r="G3" s="1106" t="s">
        <v>22</v>
      </c>
    </row>
    <row r="4" spans="1:10" ht="36">
      <c r="A4" s="925" t="s">
        <v>914</v>
      </c>
      <c r="B4" s="1093" t="s">
        <v>915</v>
      </c>
      <c r="C4" s="1093" t="s">
        <v>916</v>
      </c>
      <c r="D4" s="1093" t="s">
        <v>917</v>
      </c>
      <c r="E4" s="918" t="s">
        <v>734</v>
      </c>
      <c r="F4" s="1105" t="s">
        <v>23</v>
      </c>
      <c r="G4" s="1093" t="s">
        <v>918</v>
      </c>
      <c r="H4" s="1093" t="s">
        <v>732</v>
      </c>
      <c r="I4" s="1093" t="s">
        <v>731</v>
      </c>
      <c r="J4" s="1093" t="s">
        <v>733</v>
      </c>
    </row>
    <row r="6" spans="1:10">
      <c r="A6" s="463" t="s">
        <v>877</v>
      </c>
      <c r="B6" s="1107">
        <v>25.5</v>
      </c>
      <c r="C6" s="1108">
        <v>2.7699999999999999E-2</v>
      </c>
      <c r="D6" s="1107">
        <v>36.04</v>
      </c>
      <c r="E6" s="1107">
        <v>19332</v>
      </c>
      <c r="F6" s="1109" t="s">
        <v>874</v>
      </c>
      <c r="G6" s="1109" t="s">
        <v>872</v>
      </c>
      <c r="H6" s="1109" t="s">
        <v>735</v>
      </c>
      <c r="I6" s="1109" t="s">
        <v>875</v>
      </c>
      <c r="J6" s="1109" t="s">
        <v>873</v>
      </c>
    </row>
    <row r="7" spans="1:10">
      <c r="B7" s="1107"/>
      <c r="C7" s="1107"/>
      <c r="D7" s="1107"/>
      <c r="E7" s="1107"/>
      <c r="F7" s="1107"/>
      <c r="G7" s="1107"/>
      <c r="H7" s="1107"/>
      <c r="I7" s="1107"/>
      <c r="J7" s="1107"/>
    </row>
    <row r="8" spans="1:10">
      <c r="A8" s="463" t="s">
        <v>876</v>
      </c>
      <c r="B8" s="1107">
        <v>27.3</v>
      </c>
      <c r="C8" s="1108">
        <v>2.7099999999999999E-2</v>
      </c>
      <c r="D8" s="1107">
        <v>42.77</v>
      </c>
      <c r="E8" s="1107">
        <v>67234</v>
      </c>
      <c r="F8" s="1145" t="s">
        <v>882</v>
      </c>
      <c r="G8" s="1145" t="s">
        <v>878</v>
      </c>
      <c r="H8" s="1145" t="s">
        <v>883</v>
      </c>
      <c r="I8" s="1145" t="s">
        <v>884</v>
      </c>
      <c r="J8" s="1145" t="s">
        <v>879</v>
      </c>
    </row>
    <row r="9" spans="1:10">
      <c r="B9" s="1107"/>
      <c r="C9" s="1107"/>
      <c r="D9" s="1107"/>
      <c r="E9" s="1107"/>
      <c r="F9" s="1107"/>
      <c r="G9" s="1107"/>
      <c r="H9" s="1107"/>
      <c r="I9" s="1107"/>
      <c r="J9" s="1107"/>
    </row>
    <row r="10" spans="1:10">
      <c r="A10" s="463" t="s">
        <v>880</v>
      </c>
      <c r="B10" s="1107">
        <v>24.9</v>
      </c>
      <c r="C10" s="1110">
        <v>2.7799999999999998E-2</v>
      </c>
      <c r="D10" s="1143">
        <v>33.840000000000003</v>
      </c>
      <c r="E10" s="1107">
        <v>3621</v>
      </c>
      <c r="F10" s="1109" t="s">
        <v>881</v>
      </c>
      <c r="G10" s="1109" t="s">
        <v>885</v>
      </c>
      <c r="H10" s="1109" t="s">
        <v>886</v>
      </c>
      <c r="I10" s="1109" t="s">
        <v>887</v>
      </c>
      <c r="J10" s="1109" t="s">
        <v>888</v>
      </c>
    </row>
    <row r="12" spans="1:10">
      <c r="A12" s="1129" t="s">
        <v>845</v>
      </c>
      <c r="B12" s="1143">
        <v>36.6</v>
      </c>
      <c r="C12" s="1131">
        <v>3.7699999999999997E-2</v>
      </c>
      <c r="D12" s="1130">
        <v>46.38</v>
      </c>
      <c r="E12" s="658">
        <v>65042</v>
      </c>
      <c r="F12" s="1132" t="s">
        <v>846</v>
      </c>
      <c r="G12" s="1132" t="s">
        <v>847</v>
      </c>
      <c r="H12" s="1132" t="s">
        <v>848</v>
      </c>
      <c r="I12" s="1132" t="s">
        <v>849</v>
      </c>
      <c r="J12" s="1132" t="s">
        <v>850</v>
      </c>
    </row>
    <row r="13" spans="1:10" s="658" customFormat="1">
      <c r="B13" s="1129"/>
      <c r="C13" s="1129"/>
    </row>
    <row r="14" spans="1:10">
      <c r="A14" s="1129" t="s">
        <v>889</v>
      </c>
      <c r="B14" s="1130">
        <v>26.9</v>
      </c>
      <c r="C14" s="1144">
        <v>4.0800000000000003E-2</v>
      </c>
      <c r="D14" s="1130">
        <v>61.79</v>
      </c>
      <c r="E14" s="1130">
        <v>3703</v>
      </c>
      <c r="F14" s="1133" t="s">
        <v>890</v>
      </c>
      <c r="G14" s="1133" t="s">
        <v>891</v>
      </c>
      <c r="H14" s="1133" t="s">
        <v>892</v>
      </c>
      <c r="I14" s="1133" t="s">
        <v>893</v>
      </c>
      <c r="J14" s="1133" t="s">
        <v>894</v>
      </c>
    </row>
    <row r="16" spans="1:10">
      <c r="J16" s="658"/>
    </row>
    <row r="17" spans="1:10">
      <c r="A17" t="s">
        <v>21</v>
      </c>
      <c r="B17" s="1107"/>
      <c r="C17" s="1107"/>
      <c r="D17" s="1107"/>
      <c r="E17" s="1107"/>
      <c r="F17" s="1107"/>
      <c r="G17" s="1107"/>
      <c r="H17" s="1107"/>
      <c r="I17" s="1107"/>
      <c r="J17" s="1107"/>
    </row>
    <row r="19" spans="1:10">
      <c r="B19" s="1107"/>
      <c r="C19" s="1107"/>
      <c r="D19" s="1107"/>
      <c r="E19" s="1107"/>
      <c r="F19" s="1107"/>
      <c r="G19" s="1107"/>
      <c r="H19" s="1107"/>
      <c r="I19" s="1107"/>
      <c r="J19" s="1107"/>
    </row>
    <row r="20" spans="1:10">
      <c r="B20" s="1107"/>
      <c r="C20" s="1107"/>
      <c r="D20" s="1107"/>
      <c r="E20" s="1107"/>
      <c r="F20" s="1107"/>
      <c r="G20" s="1107"/>
      <c r="H20" s="1107"/>
      <c r="I20" s="1107"/>
      <c r="J20" s="1107"/>
    </row>
    <row r="21" spans="1:10">
      <c r="B21" s="1107"/>
      <c r="C21" s="1107"/>
      <c r="D21" s="1107"/>
      <c r="E21" s="1107"/>
      <c r="F21" s="1107"/>
      <c r="G21" s="1107"/>
      <c r="H21" s="1107"/>
      <c r="I21" s="1107"/>
      <c r="J21" s="1107"/>
    </row>
    <row r="22" spans="1:10">
      <c r="B22" s="1107"/>
      <c r="C22" s="1107"/>
      <c r="D22" s="1107"/>
      <c r="E22" s="1107"/>
      <c r="F22" s="1107"/>
      <c r="G22" s="1107"/>
      <c r="H22" s="1107"/>
      <c r="I22" s="1107"/>
      <c r="J22" s="1107"/>
    </row>
    <row r="23" spans="1:10">
      <c r="B23" s="1107"/>
      <c r="C23" s="1107"/>
      <c r="D23" s="1107"/>
      <c r="E23" s="1107"/>
      <c r="F23" s="1107"/>
      <c r="G23" s="1107"/>
      <c r="H23" s="1107"/>
      <c r="I23" s="1107"/>
      <c r="J23" s="1107"/>
    </row>
    <row r="24" spans="1:10">
      <c r="B24" s="1107"/>
      <c r="C24" s="1107"/>
      <c r="D24" s="1107"/>
      <c r="E24" s="1107"/>
      <c r="F24" s="1107"/>
      <c r="G24" s="1107"/>
      <c r="H24" s="1107"/>
      <c r="I24" s="1107"/>
      <c r="J24" s="1107"/>
    </row>
  </sheetData>
  <phoneticPr fontId="24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DA+</vt:lpstr>
      <vt:lpstr>DCC-noREIT_MLP</vt:lpstr>
      <vt:lpstr>Size-Top 25%</vt:lpstr>
      <vt:lpstr>Size-SmallCap</vt:lpstr>
      <vt:lpstr>Small Cap Buy List</vt:lpstr>
      <vt:lpstr>Comparison</vt:lpstr>
    </vt:vector>
  </TitlesOfParts>
  <Company>Moneypaper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Fish</dc:creator>
  <cp:lastModifiedBy>Jeff Paul</cp:lastModifiedBy>
  <cp:lastPrinted>2011-09-06T17:56:25Z</cp:lastPrinted>
  <dcterms:created xsi:type="dcterms:W3CDTF">2007-12-13T06:42:51Z</dcterms:created>
  <dcterms:modified xsi:type="dcterms:W3CDTF">2011-09-06T22:08:29Z</dcterms:modified>
</cp:coreProperties>
</file>