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4605" firstSheet="6" activeTab="16"/>
  </bookViews>
  <sheets>
    <sheet name="FJ-4" sheetId="1" r:id="rId1"/>
    <sheet name="F-8" sheetId="2" r:id="rId2"/>
    <sheet name="F-9" sheetId="3" r:id="rId3"/>
    <sheet name="F-10" sheetId="4" r:id="rId4"/>
    <sheet name="F-11" sheetId="5" r:id="rId5"/>
    <sheet name="F-84" sheetId="6" r:id="rId6"/>
    <sheet name="F-84F" sheetId="7" r:id="rId7"/>
    <sheet name="F-86" sheetId="8" r:id="rId8"/>
    <sheet name="F-86 6+3" sheetId="9" r:id="rId9"/>
    <sheet name="F-89" sheetId="10" r:id="rId10"/>
    <sheet name="F-94" sheetId="11" r:id="rId11"/>
    <sheet name="F-100" sheetId="12" r:id="rId12"/>
    <sheet name="F-101" sheetId="13" r:id="rId13"/>
    <sheet name="F-102" sheetId="14" r:id="rId14"/>
    <sheet name="F-104" sheetId="15" r:id="rId15"/>
    <sheet name="F-105" sheetId="16" r:id="rId16"/>
    <sheet name="F-106" sheetId="17" r:id="rId17"/>
    <sheet name="Tables" sheetId="18" r:id="rId18"/>
  </sheets>
  <definedNames/>
  <calcPr fullCalcOnLoad="1"/>
</workbook>
</file>

<file path=xl/sharedStrings.xml><?xml version="1.0" encoding="utf-8"?>
<sst xmlns="http://schemas.openxmlformats.org/spreadsheetml/2006/main" count="6050" uniqueCount="1957">
  <si>
    <t>628 ktas</t>
  </si>
  <si>
    <t>576 ktas</t>
  </si>
  <si>
    <t>Type</t>
  </si>
  <si>
    <t>Class</t>
  </si>
  <si>
    <t>500-lbs</t>
  </si>
  <si>
    <t>750-lbs</t>
  </si>
  <si>
    <t>Middle Wing</t>
  </si>
  <si>
    <t>AN/ALQ-87</t>
  </si>
  <si>
    <t>Thrust</t>
  </si>
  <si>
    <t>kN</t>
  </si>
  <si>
    <t>275-Gal</t>
  </si>
  <si>
    <t>pg 1-1, 4-24</t>
  </si>
  <si>
    <t>AGM-12B</t>
  </si>
  <si>
    <t>Type III</t>
  </si>
  <si>
    <t>Type II or III</t>
  </si>
  <si>
    <t>pg 5-10, 5-11</t>
  </si>
  <si>
    <t>F-100A, -C  Max WT: "The design of the airplane</t>
  </si>
  <si>
    <t xml:space="preserve">  imum landing weight."  pg 5-11; 5-18</t>
  </si>
  <si>
    <t>210 lbs empty.</t>
  </si>
  <si>
    <t>690 lbs</t>
  </si>
  <si>
    <t>586 lbs</t>
  </si>
  <si>
    <t>785 lbs</t>
  </si>
  <si>
    <t>1,205 lbs</t>
  </si>
  <si>
    <t>2,080 lbs</t>
  </si>
  <si>
    <t>19,889 lbs</t>
  </si>
  <si>
    <t>20,514 lbs</t>
  </si>
  <si>
    <t>21,888 lbs</t>
  </si>
  <si>
    <t>22,213 lbs</t>
  </si>
  <si>
    <t>pg 1-1, 5-10</t>
  </si>
  <si>
    <r>
      <t>Take Off Speed</t>
    </r>
    <r>
      <rPr>
        <sz val="9"/>
        <rFont val="Arial"/>
        <family val="2"/>
      </rPr>
      <t>, Max Thrust</t>
    </r>
  </si>
  <si>
    <r>
      <t>Gr Wt 21</t>
    </r>
    <r>
      <rPr>
        <u val="single"/>
        <sz val="8"/>
        <rFont val="Arial"/>
        <family val="2"/>
      </rPr>
      <t>,000 lbs</t>
    </r>
  </si>
  <si>
    <r>
      <t>Gr Wt 23</t>
    </r>
    <r>
      <rPr>
        <u val="single"/>
        <sz val="8"/>
        <rFont val="Arial"/>
        <family val="2"/>
      </rPr>
      <t>,000 lbs</t>
    </r>
  </si>
  <si>
    <t>57,000 ft</t>
  </si>
  <si>
    <t>54,750 ft</t>
  </si>
  <si>
    <t>102 lbs empty.</t>
  </si>
  <si>
    <t>261 lbs empty.</t>
  </si>
  <si>
    <t>583 lbs</t>
  </si>
  <si>
    <t>581 lbs ammo</t>
  </si>
  <si>
    <t>F-100A Flight Manual (1968)</t>
  </si>
  <si>
    <t>F-100C Flight Manual (1960)</t>
  </si>
  <si>
    <t>F-100D -F Flight Manual (1978)</t>
  </si>
  <si>
    <r>
      <t xml:space="preserve">F-100 </t>
    </r>
    <r>
      <rPr>
        <sz val="10"/>
        <color indexed="12"/>
        <rFont val="Arial"/>
        <family val="2"/>
      </rPr>
      <t>P</t>
    </r>
    <r>
      <rPr>
        <sz val="10"/>
        <rFont val="Arial"/>
        <family val="2"/>
      </rPr>
      <t xml:space="preserve">erformance </t>
    </r>
    <r>
      <rPr>
        <sz val="10"/>
        <color indexed="12"/>
        <rFont val="Arial"/>
        <family val="2"/>
      </rPr>
      <t>M</t>
    </r>
    <r>
      <rPr>
        <sz val="10"/>
        <rFont val="Arial"/>
        <family val="2"/>
      </rPr>
      <t>anual (1965)</t>
    </r>
  </si>
  <si>
    <r>
      <t>PM</t>
    </r>
    <r>
      <rPr>
        <sz val="8"/>
        <rFont val="Arial"/>
        <family val="2"/>
      </rPr>
      <t xml:space="preserve"> A1-2 has Weight &amp; Drag numbers.</t>
    </r>
  </si>
  <si>
    <r>
      <t>PM</t>
    </r>
    <r>
      <rPr>
        <sz val="8"/>
        <rFont val="Arial"/>
        <family val="2"/>
      </rPr>
      <t xml:space="preserve"> A1-2</t>
    </r>
  </si>
  <si>
    <r>
      <t>PM</t>
    </r>
    <r>
      <rPr>
        <sz val="8"/>
        <rFont val="Arial"/>
        <family val="2"/>
      </rPr>
      <t xml:space="preserve"> C2-2</t>
    </r>
  </si>
  <si>
    <r>
      <t>PM</t>
    </r>
    <r>
      <rPr>
        <sz val="8"/>
        <rFont val="Arial"/>
        <family val="2"/>
      </rPr>
      <t xml:space="preserve"> B2-2</t>
    </r>
  </si>
  <si>
    <r>
      <t>PM</t>
    </r>
    <r>
      <rPr>
        <sz val="8"/>
        <rFont val="Arial"/>
        <family val="2"/>
      </rPr>
      <t xml:space="preserve"> C3-13</t>
    </r>
  </si>
  <si>
    <r>
      <t>PM</t>
    </r>
    <r>
      <rPr>
        <sz val="8"/>
        <rFont val="Arial"/>
        <family val="2"/>
      </rPr>
      <t xml:space="preserve"> B3-13</t>
    </r>
  </si>
  <si>
    <r>
      <t xml:space="preserve">pg 4-32, 4-33, 5-6, 5-7; </t>
    </r>
    <r>
      <rPr>
        <sz val="8"/>
        <color indexed="12"/>
        <rFont val="Arial"/>
        <family val="2"/>
      </rPr>
      <t>PM</t>
    </r>
    <r>
      <rPr>
        <sz val="8"/>
        <rFont val="Arial"/>
        <family val="2"/>
      </rPr>
      <t xml:space="preserve"> A1-2</t>
    </r>
  </si>
  <si>
    <t>F-100 Weapon Delivery Manual (1976)</t>
  </si>
  <si>
    <t>M38E1</t>
  </si>
  <si>
    <t>1,462 lbs</t>
  </si>
  <si>
    <t>3,321 lbs</t>
  </si>
  <si>
    <t>Type II</t>
  </si>
  <si>
    <t>Type IV</t>
  </si>
  <si>
    <t>pg 5-9, 5-17</t>
  </si>
  <si>
    <t>pg 5-14, 5-17</t>
  </si>
  <si>
    <r>
      <t xml:space="preserve">pg 4-33, 4-38, 5-8, </t>
    </r>
    <r>
      <rPr>
        <sz val="8"/>
        <color indexed="12"/>
        <rFont val="Arial"/>
        <family val="2"/>
      </rPr>
      <t>PM</t>
    </r>
    <r>
      <rPr>
        <sz val="8"/>
        <rFont val="Arial"/>
        <family val="2"/>
      </rPr>
      <t xml:space="preserve"> A1-2.</t>
    </r>
  </si>
  <si>
    <t>171 lbs</t>
  </si>
  <si>
    <t>41 lbs empty. 21 rockets each side; 42 total rockets.</t>
  </si>
  <si>
    <t>pg 1-1</t>
  </si>
  <si>
    <t>pg 1-6, 5-36</t>
  </si>
  <si>
    <t>pg 1-7</t>
  </si>
  <si>
    <t>335-Gal</t>
  </si>
  <si>
    <t>2,539 lbs</t>
  </si>
  <si>
    <t>pg 1-9</t>
  </si>
  <si>
    <t>pg 4-57</t>
  </si>
  <si>
    <t>Note: TERs can be used on inboard pylons. pg 4-59</t>
  </si>
  <si>
    <t>AIM-9E</t>
  </si>
  <si>
    <t>AIM-9J</t>
  </si>
  <si>
    <t>pg 5-28, 5-31</t>
  </si>
  <si>
    <t>pg 5-26, 5-31</t>
  </si>
  <si>
    <t>41,500 lbs</t>
  </si>
  <si>
    <t>xx-lbs</t>
  </si>
  <si>
    <t>BLU-32</t>
  </si>
  <si>
    <t>CBU-1A</t>
  </si>
  <si>
    <t>CBU-2A</t>
  </si>
  <si>
    <t>CBU-53</t>
  </si>
  <si>
    <t>CBU-52</t>
  </si>
  <si>
    <t>CBU-49</t>
  </si>
  <si>
    <t>416 lbs</t>
  </si>
  <si>
    <t>19 x   2.75-in</t>
  </si>
  <si>
    <t>71 lbs empty</t>
  </si>
  <si>
    <t>174 lbs</t>
  </si>
  <si>
    <t xml:space="preserve">  7 x   2.75-in</t>
  </si>
  <si>
    <t>41 lbs empty</t>
  </si>
  <si>
    <t>178 lbs</t>
  </si>
  <si>
    <t>LAU-59/A</t>
  </si>
  <si>
    <t>51 lbs empty</t>
  </si>
  <si>
    <t>191 lbs</t>
  </si>
  <si>
    <t>67 lbs empty</t>
  </si>
  <si>
    <t>470 lbs</t>
  </si>
  <si>
    <t>360 lbs</t>
  </si>
  <si>
    <t>SUU-25A/A</t>
  </si>
  <si>
    <t>157 lbs empty</t>
  </si>
  <si>
    <t>pg 5-19</t>
  </si>
  <si>
    <t>QRC-160-1</t>
  </si>
  <si>
    <t>QRC-160-2</t>
  </si>
  <si>
    <t>Only one bomb, LH station, counterweighted by 1,000-lbs</t>
  </si>
  <si>
    <t xml:space="preserve">  or lighter bomb OR 275-gal fuel tank.</t>
  </si>
  <si>
    <t>Note: has a centerline pylon, used for practice bombs only.</t>
  </si>
  <si>
    <t>540 lbs</t>
  </si>
  <si>
    <t>BLU-32/B</t>
  </si>
  <si>
    <t>1 lbf = 0.004448 kN</t>
  </si>
  <si>
    <t>lbf</t>
  </si>
  <si>
    <t>1 kN = 224.80894 lbf</t>
  </si>
  <si>
    <t>Volume</t>
  </si>
  <si>
    <t>L</t>
  </si>
  <si>
    <t>Gal</t>
  </si>
  <si>
    <t>1 L = 0.264172 gal</t>
  </si>
  <si>
    <t>1 Gal = 3.78541 L</t>
  </si>
  <si>
    <t>kg</t>
  </si>
  <si>
    <t>lbs</t>
  </si>
  <si>
    <t>1 kg = 2.205 lbs</t>
  </si>
  <si>
    <t>1 lb = 0.454 kg</t>
  </si>
  <si>
    <t>J79-GE-19</t>
  </si>
  <si>
    <t>Fuel, Aux Tanks (i.e. nose gun area)</t>
  </si>
  <si>
    <t>Fuel, Tip Tanks (each)</t>
  </si>
  <si>
    <t>Fuel, Wing Pylons (each)</t>
  </si>
  <si>
    <t>260 kias</t>
  </si>
  <si>
    <t xml:space="preserve">   permissible, up to 35,000 ft</t>
  </si>
  <si>
    <t>750 keas</t>
  </si>
  <si>
    <t xml:space="preserve">   permissible, 35k to 40k ft</t>
  </si>
  <si>
    <t>2.0 - 2.2 M</t>
  </si>
  <si>
    <t>linearly</t>
  </si>
  <si>
    <t xml:space="preserve">   permissible, above 40k ft</t>
  </si>
  <si>
    <t>750 keas = 2.0 M @ 28,250 ft</t>
  </si>
  <si>
    <t>750 keas is a manufacturer, engine limit.</t>
  </si>
  <si>
    <t>pg 1-2; 5-14</t>
  </si>
  <si>
    <t>Ceiling, Thrust Limited</t>
  </si>
  <si>
    <t>pg 6-15</t>
  </si>
  <si>
    <t>5 ft/sec</t>
  </si>
  <si>
    <t>Wing Tip</t>
  </si>
  <si>
    <t>170 gal</t>
  </si>
  <si>
    <t>195 gal</t>
  </si>
  <si>
    <t>219 gal</t>
  </si>
  <si>
    <t>Gun / Nose</t>
  </si>
  <si>
    <t>M61</t>
  </si>
  <si>
    <t>20-mm Vulcan Cannon</t>
  </si>
  <si>
    <t>xx rnds</t>
  </si>
  <si>
    <t>pg A1-6</t>
  </si>
  <si>
    <t>Take Off Speed @ 16,000 lbs.</t>
  </si>
  <si>
    <t>165 kias</t>
  </si>
  <si>
    <t>Take Off Speed @ 18,000 lbs.</t>
  </si>
  <si>
    <t>Take Off Speed @ 21,000 lbs.</t>
  </si>
  <si>
    <t>pg A2-8</t>
  </si>
  <si>
    <t>Maximum Tire Speed</t>
  </si>
  <si>
    <t>20,350 lbs</t>
  </si>
  <si>
    <t>750 rnds</t>
  </si>
  <si>
    <t>J79-GE-11</t>
  </si>
  <si>
    <t>pg 1-26</t>
  </si>
  <si>
    <t>Internal Usable Fuel (Gal), in level flight</t>
  </si>
  <si>
    <t xml:space="preserve"> '@ max landing wt</t>
  </si>
  <si>
    <t>25,440 lbs</t>
  </si>
  <si>
    <t>21,500 lbs</t>
  </si>
  <si>
    <t>TF-104G</t>
  </si>
  <si>
    <t>+6.4; -2.7</t>
  </si>
  <si>
    <r>
      <t xml:space="preserve">pg 1-4; </t>
    </r>
    <r>
      <rPr>
        <sz val="8"/>
        <color indexed="12"/>
        <rFont val="Arial"/>
        <family val="2"/>
      </rPr>
      <t>5-10</t>
    </r>
  </si>
  <si>
    <t>F-104G Flight Manual (no section 5 or 6, nor performance)</t>
  </si>
  <si>
    <t>2.0 M</t>
  </si>
  <si>
    <t>pg 5-11</t>
  </si>
  <si>
    <t>or 1.8 M</t>
  </si>
  <si>
    <t>188 kias</t>
  </si>
  <si>
    <t>pg A2-11</t>
  </si>
  <si>
    <t>62,000 ft</t>
  </si>
  <si>
    <t>64,000 ft</t>
  </si>
  <si>
    <t>pg A9-22</t>
  </si>
  <si>
    <t>pg A1-5</t>
  </si>
  <si>
    <t>J79-GE-7</t>
  </si>
  <si>
    <t>19,201 lbs</t>
  </si>
  <si>
    <t>12,579 lbs</t>
  </si>
  <si>
    <t>13,277 lbs</t>
  </si>
  <si>
    <r>
      <t>*</t>
    </r>
    <r>
      <rPr>
        <sz val="9"/>
        <rFont val="Arial"/>
        <family val="2"/>
      </rPr>
      <t>empty plus pilot (230 lbs)</t>
    </r>
  </si>
  <si>
    <r>
      <t>15,031 lbs</t>
    </r>
    <r>
      <rPr>
        <sz val="10"/>
        <color indexed="10"/>
        <rFont val="Arial"/>
        <family val="2"/>
      </rPr>
      <t>*</t>
    </r>
  </si>
  <si>
    <t>27,519 lbs</t>
  </si>
  <si>
    <t>9 ft/sec</t>
  </si>
  <si>
    <t>16,000 lbs</t>
  </si>
  <si>
    <t>165 gal</t>
  </si>
  <si>
    <t>800 keas</t>
  </si>
  <si>
    <t>{incomplete}</t>
  </si>
  <si>
    <r>
      <t>TF-104G</t>
    </r>
    <r>
      <rPr>
        <sz val="10"/>
        <rFont val="Arial"/>
        <family val="2"/>
      </rPr>
      <t xml:space="preserve"> Flight Manual </t>
    </r>
  </si>
  <si>
    <t>F-104C SAC</t>
  </si>
  <si>
    <t>F-105G</t>
  </si>
  <si>
    <t>F-105B</t>
  </si>
  <si>
    <t>1,028 rnds</t>
  </si>
  <si>
    <t>Internal Usable Fuel (Gal), no bomb bay tank</t>
  </si>
  <si>
    <t xml:space="preserve">   permissible, up to 23,000 ft</t>
  </si>
  <si>
    <t xml:space="preserve">   permissible, 23k to 35k ft</t>
  </si>
  <si>
    <t xml:space="preserve">   permissible, above 35k ft</t>
  </si>
  <si>
    <t>810 kcas</t>
  </si>
  <si>
    <t>1.8 M - 2.1 M</t>
  </si>
  <si>
    <t>2.1 M</t>
  </si>
  <si>
    <t xml:space="preserve">G limit for clean aircraft with bomb bay fuel tank installed will </t>
  </si>
  <si>
    <t xml:space="preserve">  be 5.5 g subsonic, and 4.5 g supersonic. (pg 5-9)</t>
  </si>
  <si>
    <t>J79-GE-3A</t>
  </si>
  <si>
    <t>GE J75-P-19</t>
  </si>
  <si>
    <t>-19w, w is water injection</t>
  </si>
  <si>
    <t xml:space="preserve">  thrust is higher with water injection.</t>
  </si>
  <si>
    <t>Water injection not allowed in FA Playset;</t>
  </si>
  <si>
    <t xml:space="preserve">  non-water injection values posted.</t>
  </si>
  <si>
    <t>Aircraft were retrofitted with smaller tanks in mid-1960s.</t>
  </si>
  <si>
    <t>pg 1-33</t>
  </si>
  <si>
    <t>+7.0; -2.5</t>
  </si>
  <si>
    <t>pg 5-15</t>
  </si>
  <si>
    <t>275 kcas</t>
  </si>
  <si>
    <t>pg 5-12</t>
  </si>
  <si>
    <t>32,393 lbs</t>
  </si>
  <si>
    <t>33,800 lbs</t>
  </si>
  <si>
    <t>Take Off Speed @ 30,000 lbs.</t>
  </si>
  <si>
    <t>Take Off Speed @ 50,000 lbs.</t>
  </si>
  <si>
    <t>pg A2-9</t>
  </si>
  <si>
    <t>149 kcas</t>
  </si>
  <si>
    <t>172 kcas</t>
  </si>
  <si>
    <t>191 kcas</t>
  </si>
  <si>
    <t>52,300 ft</t>
  </si>
  <si>
    <t>Ceiling, 30,000 lbs, 0 drag</t>
  </si>
  <si>
    <t>pg A3-19</t>
  </si>
  <si>
    <t>26,855 lbs</t>
  </si>
  <si>
    <t>27,233 lbs</t>
  </si>
  <si>
    <t>34,058 lbs</t>
  </si>
  <si>
    <t>52,838 lbs</t>
  </si>
  <si>
    <t>pg 1-22</t>
  </si>
  <si>
    <t>48,110 lbs</t>
  </si>
  <si>
    <t>32,165 lbs</t>
  </si>
  <si>
    <t>+5.9; -2.4</t>
  </si>
  <si>
    <t>pg 5-28</t>
  </si>
  <si>
    <t>pg A2-5</t>
  </si>
  <si>
    <t>147 kcas</t>
  </si>
  <si>
    <t>168 kcas</t>
  </si>
  <si>
    <t>187 kcas</t>
  </si>
  <si>
    <t>APQ-83B</t>
  </si>
  <si>
    <t>APQ-124</t>
  </si>
  <si>
    <t>F-8D, -E Flight Manual.</t>
  </si>
  <si>
    <t>18,800 lbs</t>
  </si>
  <si>
    <t>J57-P-20</t>
  </si>
  <si>
    <t>J57-P-20A</t>
  </si>
  <si>
    <t>34,000 lbs</t>
  </si>
  <si>
    <t>APQ-94</t>
  </si>
  <si>
    <t>AN/ALE-29</t>
  </si>
  <si>
    <t>F-8D, -E Flight Manual Supplemental</t>
  </si>
  <si>
    <t>576 rnds</t>
  </si>
  <si>
    <t>Sup pg 35</t>
  </si>
  <si>
    <t>F-84G</t>
  </si>
  <si>
    <t>J35-A-29</t>
  </si>
  <si>
    <t>pg 6</t>
  </si>
  <si>
    <t>0.82 M</t>
  </si>
  <si>
    <t>174 kias</t>
  </si>
  <si>
    <t>pg 82B</t>
  </si>
  <si>
    <t>23,100 lbs</t>
  </si>
  <si>
    <t>F.E. pg 82B, 86, 87, 88</t>
  </si>
  <si>
    <t>Wing</t>
  </si>
  <si>
    <t>pg 82A</t>
  </si>
  <si>
    <t>537 kias</t>
  </si>
  <si>
    <t xml:space="preserve">* Note: many charts in manual are in mph. </t>
  </si>
  <si>
    <t xml:space="preserve">   Must convert to knots.</t>
  </si>
  <si>
    <t>F-89D</t>
  </si>
  <si>
    <t>F-89J</t>
  </si>
  <si>
    <t>195 kts</t>
  </si>
  <si>
    <t>470 kias</t>
  </si>
  <si>
    <t>pg 5-8</t>
  </si>
  <si>
    <t>Max. Tire Speed</t>
  </si>
  <si>
    <t>46,700 lbs</t>
  </si>
  <si>
    <t>(Group 35)</t>
  </si>
  <si>
    <t>J35-A-35</t>
  </si>
  <si>
    <t>Tip Pod Rockets</t>
  </si>
  <si>
    <t>pg 1-20</t>
  </si>
  <si>
    <t>JP-4 (6.5 lbs/gal)</t>
  </si>
  <si>
    <t>(each side)</t>
  </si>
  <si>
    <t>Quantity</t>
  </si>
  <si>
    <t>54 rkts</t>
  </si>
  <si>
    <t>2.75-in FFAR</t>
  </si>
  <si>
    <t>Ext. Fuel, Wing Pylon</t>
  </si>
  <si>
    <t>300 gal</t>
  </si>
  <si>
    <t>^^ Flight Envelope based on F-89D flight manual, (-D) pg 5-8 (230 of 383).</t>
  </si>
  <si>
    <t>J35-A-35A</t>
  </si>
  <si>
    <t xml:space="preserve">AIR-2 (MB-1) Genie </t>
  </si>
  <si>
    <t>Rocket on Wing Pylons</t>
  </si>
  <si>
    <t>Design Wt</t>
  </si>
  <si>
    <t>F-89H</t>
  </si>
  <si>
    <t>F-89C</t>
  </si>
  <si>
    <t>pg 5-12, -13</t>
  </si>
  <si>
    <t>pg 5-14</t>
  </si>
  <si>
    <t>pg 1-18</t>
  </si>
  <si>
    <t>pg 5-10</t>
  </si>
  <si>
    <t>450 kias</t>
  </si>
  <si>
    <t>200 gal</t>
  </si>
  <si>
    <t>131 kias</t>
  </si>
  <si>
    <t>one</t>
  </si>
  <si>
    <t>J35-A-47</t>
  </si>
  <si>
    <t>129 kias</t>
  </si>
  <si>
    <t>1,200 rnds</t>
  </si>
  <si>
    <t>AN/APG-33</t>
  </si>
  <si>
    <t>pg 5-13</t>
  </si>
  <si>
    <t>38,000 lbs</t>
  </si>
  <si>
    <t>N/A</t>
  </si>
  <si>
    <t>pg A-11</t>
  </si>
  <si>
    <t>Gr Wt 14,600 lbs</t>
  </si>
  <si>
    <t>pg 5-7, A-2; SAC</t>
  </si>
  <si>
    <t>Only one bomb, counterweighted by a fuel tank.</t>
  </si>
  <si>
    <t>M57A1</t>
  </si>
  <si>
    <t>M64A1</t>
  </si>
  <si>
    <t>M65A1</t>
  </si>
  <si>
    <t>545 lbs</t>
  </si>
  <si>
    <t>1,080 lbs</t>
  </si>
  <si>
    <t>M116A2</t>
  </si>
  <si>
    <t>750 lbs</t>
  </si>
  <si>
    <t>F-86F-5 to20</t>
  </si>
  <si>
    <r>
      <t>F-86A Flight Manual (19</t>
    </r>
    <r>
      <rPr>
        <sz val="10"/>
        <color indexed="17"/>
        <rFont val="Arial"/>
        <family val="2"/>
      </rPr>
      <t>51</t>
    </r>
    <r>
      <rPr>
        <sz val="10"/>
        <rFont val="Arial"/>
        <family val="0"/>
      </rPr>
      <t>)</t>
    </r>
  </si>
  <si>
    <t>J47-GE-7</t>
  </si>
  <si>
    <t>10,784 lbs</t>
  </si>
  <si>
    <t>pg 53</t>
  </si>
  <si>
    <t>pg 1, 88</t>
  </si>
  <si>
    <t>pg 88, 99</t>
  </si>
  <si>
    <t>pg 103</t>
  </si>
  <si>
    <t>+ 6.0; - 3.0</t>
  </si>
  <si>
    <t>pg 106</t>
  </si>
  <si>
    <t>17,050 lbs</t>
  </si>
  <si>
    <t>pg 1, 106</t>
  </si>
  <si>
    <t>580 kias</t>
  </si>
  <si>
    <t>0.95 M**</t>
  </si>
  <si>
    <t>** Applies S/L to 25,000 ft. Above that, no speed limit.</t>
  </si>
  <si>
    <t>pg 30, 115</t>
  </si>
  <si>
    <t>pg 161</t>
  </si>
  <si>
    <t>Gr Wt 14,000 lbs</t>
  </si>
  <si>
    <t>36,800 ft</t>
  </si>
  <si>
    <t>38,500 ft</t>
  </si>
  <si>
    <t>40,450 ft</t>
  </si>
  <si>
    <t>53,500 ft</t>
  </si>
  <si>
    <t xml:space="preserve"> Service</t>
  </si>
  <si>
    <t xml:space="preserve"> Cruise</t>
  </si>
  <si>
    <t xml:space="preserve"> Combat</t>
  </si>
  <si>
    <r>
      <t xml:space="preserve">pg </t>
    </r>
    <r>
      <rPr>
        <sz val="8"/>
        <color indexed="17"/>
        <rFont val="Arial"/>
        <family val="2"/>
      </rPr>
      <t>81</t>
    </r>
    <r>
      <rPr>
        <sz val="8"/>
        <rFont val="Arial"/>
        <family val="2"/>
      </rPr>
      <t>, 107</t>
    </r>
  </si>
  <si>
    <t>250-Gal</t>
  </si>
  <si>
    <r>
      <t xml:space="preserve">234 lbs empty.  Only 206.5 gal usable fuel.  </t>
    </r>
    <r>
      <rPr>
        <sz val="9"/>
        <color indexed="17"/>
        <rFont val="Arial"/>
        <family val="2"/>
      </rPr>
      <t>pg 11</t>
    </r>
  </si>
  <si>
    <t>1,638 lbs</t>
  </si>
  <si>
    <t>^^ Low numbers used chart on pg 82B for S/L speeds, then 5 kts</t>
  </si>
  <si>
    <t xml:space="preserve">    added per 10,000 ft, then converted to KTAS for various altitudes.</t>
  </si>
  <si>
    <t xml:space="preserve">^^ High numbers 2G and above are based on 5 mph (4 kts) rule on page 87, which coincides with </t>
  </si>
  <si>
    <t xml:space="preserve">     chart on pg 86 once mph is converted to kias, then adjusted to ktas for various altitudes.</t>
  </si>
  <si>
    <t>TAS = M (mach number) x c (speed of sound)</t>
  </si>
  <si>
    <t>Radar</t>
  </si>
  <si>
    <t>Complete; not used in game yet</t>
  </si>
  <si>
    <t>Wing Pylons</t>
  </si>
  <si>
    <t>F-102A</t>
  </si>
  <si>
    <t>655 kias</t>
  </si>
  <si>
    <t>1.5 M</t>
  </si>
  <si>
    <t>19,903 lbs</t>
  </si>
  <si>
    <t>TF-102A</t>
  </si>
  <si>
    <t>148 kias</t>
  </si>
  <si>
    <t>Take Off Speed</t>
  </si>
  <si>
    <t>143 kias</t>
  </si>
  <si>
    <t>138 kias</t>
  </si>
  <si>
    <t>F-102A Flight Manual (1971)</t>
  </si>
  <si>
    <t>20,731 lbs</t>
  </si>
  <si>
    <t>AN/ALQ-72</t>
  </si>
  <si>
    <t>pg 4-34</t>
  </si>
  <si>
    <t>AN/ALE-2</t>
  </si>
  <si>
    <t>375 lbs</t>
  </si>
  <si>
    <t>32,859 lbs</t>
  </si>
  <si>
    <t xml:space="preserve">    an AIM-26 Falcon would be mounted in the center missile bay</t>
  </si>
  <si>
    <t xml:space="preserve">    instead of the two AIM-4s.</t>
  </si>
  <si>
    <t>^ @ 36k', switch from 1.5M to 530 kias</t>
  </si>
  <si>
    <t>* Each bay generally carried one each of AIM-4F -G, totaling up</t>
  </si>
  <si>
    <t xml:space="preserve">    to six all together. They would be fired off in pairs. Sometimes</t>
  </si>
  <si>
    <t>GP</t>
  </si>
  <si>
    <t>55,000 ft</t>
  </si>
  <si>
    <t>565 ktas</t>
  </si>
  <si>
    <t>^^ Not allowed to pull more than</t>
  </si>
  <si>
    <t xml:space="preserve">     5 G under 12,000 ft.  Pg 5-8</t>
  </si>
  <si>
    <t>F-94C</t>
  </si>
  <si>
    <t>F-94B</t>
  </si>
  <si>
    <t>^^ Flight Envelope based on F-94C flight manual, pg 5-5 (163 of 350).</t>
  </si>
  <si>
    <t>+8.67; -3.0</t>
  </si>
  <si>
    <t>550 kias</t>
  </si>
  <si>
    <t>pg 5-3</t>
  </si>
  <si>
    <t>J48-P-7</t>
  </si>
  <si>
    <t>AN/APG-40</t>
  </si>
  <si>
    <t>pg 1-23</t>
  </si>
  <si>
    <t>J33-A-33A</t>
  </si>
  <si>
    <t>128 kias</t>
  </si>
  <si>
    <t>Each bay holds two AIM missiles.</t>
  </si>
  <si>
    <t>M61A1</t>
  </si>
  <si>
    <t>625 rnds</t>
  </si>
  <si>
    <t xml:space="preserve">  absolute record</t>
  </si>
  <si>
    <t>Bay</t>
  </si>
  <si>
    <t>Maximum Airspeed @ 40,500 ft</t>
  </si>
  <si>
    <t>1,325.77 ktas</t>
  </si>
  <si>
    <t>The aft center bay can hold either the MB-1 or M61A1.</t>
  </si>
  <si>
    <r>
      <t xml:space="preserve">F-106A -B </t>
    </r>
    <r>
      <rPr>
        <sz val="10"/>
        <color indexed="12"/>
        <rFont val="Arial"/>
        <family val="2"/>
      </rPr>
      <t>F</t>
    </r>
    <r>
      <rPr>
        <sz val="10"/>
        <rFont val="Arial"/>
        <family val="0"/>
      </rPr>
      <t xml:space="preserve">light </t>
    </r>
    <r>
      <rPr>
        <sz val="10"/>
        <color indexed="12"/>
        <rFont val="Arial"/>
        <family val="2"/>
      </rPr>
      <t>M</t>
    </r>
    <r>
      <rPr>
        <sz val="10"/>
        <rFont val="Arial"/>
        <family val="0"/>
      </rPr>
      <t xml:space="preserve">anual </t>
    </r>
    <r>
      <rPr>
        <sz val="10"/>
        <color indexed="12"/>
        <rFont val="Arial"/>
        <family val="2"/>
      </rPr>
      <t>P</t>
    </r>
    <r>
      <rPr>
        <sz val="10"/>
        <rFont val="Arial"/>
        <family val="0"/>
      </rPr>
      <t xml:space="preserve">erformance </t>
    </r>
    <r>
      <rPr>
        <sz val="10"/>
        <color indexed="12"/>
        <rFont val="Arial"/>
        <family val="2"/>
      </rPr>
      <t>A</t>
    </r>
    <r>
      <rPr>
        <sz val="10"/>
        <rFont val="Arial"/>
        <family val="0"/>
      </rPr>
      <t>ppendix (1972)</t>
    </r>
  </si>
  <si>
    <r>
      <t xml:space="preserve">incl. Aircrew </t>
    </r>
    <r>
      <rPr>
        <sz val="7"/>
        <rFont val="Arial"/>
        <family val="2"/>
      </rPr>
      <t>(235 lbs each)</t>
    </r>
    <r>
      <rPr>
        <sz val="8"/>
        <rFont val="Arial"/>
        <family val="2"/>
      </rPr>
      <t>, oils, unusable fuel, no ammo, wing pylons</t>
    </r>
  </si>
  <si>
    <t>pg 1-36</t>
  </si>
  <si>
    <t>360-Gal</t>
  </si>
  <si>
    <t>25,399 lbs</t>
  </si>
  <si>
    <t>26,704 lbs</t>
  </si>
  <si>
    <t>pg 5-6, 5-10</t>
  </si>
  <si>
    <t>pg 5-6, 5-11</t>
  </si>
  <si>
    <t>Exceeds Airfame Limit</t>
  </si>
  <si>
    <t>pg 6-8</t>
  </si>
  <si>
    <t>Max Airspeed, Engine, MIL thrust</t>
  </si>
  <si>
    <t>622 ktas</t>
  </si>
  <si>
    <t>589 ktas</t>
  </si>
  <si>
    <t>585 ktas</t>
  </si>
  <si>
    <t xml:space="preserve"> 48,000 ft</t>
  </si>
  <si>
    <t>pg 6-10</t>
  </si>
  <si>
    <t>166 kias</t>
  </si>
  <si>
    <t>(7,000 lbs of fuel)</t>
  </si>
  <si>
    <r>
      <t>Take Off Speed</t>
    </r>
    <r>
      <rPr>
        <u val="single"/>
        <sz val="9"/>
        <rFont val="Arial"/>
        <family val="2"/>
      </rPr>
      <t>, Max Thrust</t>
    </r>
  </si>
  <si>
    <t>30,399 lbs</t>
  </si>
  <si>
    <t>31,704 lbs</t>
  </si>
  <si>
    <t>32,399 lbs</t>
  </si>
  <si>
    <t>33,704 lbs</t>
  </si>
  <si>
    <t>34,399 lbs</t>
  </si>
  <si>
    <t>35,704 lbs</t>
  </si>
  <si>
    <r>
      <t xml:space="preserve">pg </t>
    </r>
    <r>
      <rPr>
        <sz val="8"/>
        <color indexed="12"/>
        <rFont val="Arial"/>
        <family val="2"/>
      </rPr>
      <t>2-5</t>
    </r>
  </si>
  <si>
    <r>
      <t xml:space="preserve">pg </t>
    </r>
    <r>
      <rPr>
        <sz val="8"/>
        <color indexed="12"/>
        <rFont val="Arial"/>
        <family val="2"/>
      </rPr>
      <t>2-6</t>
    </r>
  </si>
  <si>
    <r>
      <t xml:space="preserve">pg </t>
    </r>
    <r>
      <rPr>
        <sz val="8"/>
        <color indexed="12"/>
        <rFont val="Arial"/>
        <family val="2"/>
      </rPr>
      <t>3-2</t>
    </r>
  </si>
  <si>
    <r>
      <t xml:space="preserve">pg </t>
    </r>
    <r>
      <rPr>
        <sz val="8"/>
        <color indexed="12"/>
        <rFont val="Arial"/>
        <family val="2"/>
      </rPr>
      <t>3-3</t>
    </r>
  </si>
  <si>
    <t>54,800 ft</t>
  </si>
  <si>
    <t>42,500 lbs</t>
  </si>
  <si>
    <t>43,500 lbs</t>
  </si>
  <si>
    <r>
      <t xml:space="preserve">pg 1-4, </t>
    </r>
    <r>
      <rPr>
        <sz val="8"/>
        <color indexed="17"/>
        <rFont val="Arial"/>
        <family val="2"/>
      </rPr>
      <t>5-12</t>
    </r>
  </si>
  <si>
    <t>L/R  Bay</t>
  </si>
  <si>
    <t>Center  Bay</t>
  </si>
  <si>
    <r>
      <t>T</t>
    </r>
    <r>
      <rPr>
        <i/>
        <sz val="9"/>
        <rFont val="Arial"/>
        <family val="2"/>
      </rPr>
      <t>wo missile bays exist: a forward and aft bay.</t>
    </r>
  </si>
  <si>
    <r>
      <t>T</t>
    </r>
    <r>
      <rPr>
        <i/>
        <sz val="10"/>
        <rFont val="Arial"/>
        <family val="2"/>
      </rPr>
      <t xml:space="preserve">ypically, two AIM-4F (SARH) missiles were in the </t>
    </r>
  </si>
  <si>
    <r>
      <t>T</t>
    </r>
    <r>
      <rPr>
        <i/>
        <sz val="9"/>
        <rFont val="Arial"/>
        <family val="2"/>
      </rPr>
      <t>he gun system occupies the center aft bay section.</t>
    </r>
  </si>
  <si>
    <r>
      <t>B</t>
    </r>
    <r>
      <rPr>
        <i/>
        <sz val="10"/>
        <rFont val="Arial"/>
        <family val="2"/>
      </rPr>
      <t>ay doors do Not have to be open to fire gun.</t>
    </r>
  </si>
  <si>
    <r>
      <t>J</t>
    </r>
    <r>
      <rPr>
        <i/>
        <sz val="10"/>
        <rFont val="Arial"/>
        <family val="2"/>
      </rPr>
      <t>ust some, not all, F-106As can use the gun system.</t>
    </r>
  </si>
  <si>
    <r>
      <t>6</t>
    </r>
    <r>
      <rPr>
        <i/>
        <sz val="10"/>
        <rFont val="Arial"/>
        <family val="2"/>
      </rPr>
      <t>50 rounds were loaded, but the gun stopped with</t>
    </r>
  </si>
  <si>
    <t>20-mm</t>
  </si>
  <si>
    <r>
      <t xml:space="preserve">*-B is two seat trainer version of -A, but designed for combat.  </t>
    </r>
    <r>
      <rPr>
        <sz val="8"/>
        <rFont val="Arial"/>
        <family val="2"/>
      </rPr>
      <t>pg 1-1</t>
    </r>
  </si>
  <si>
    <t>2,665 lbs</t>
  </si>
  <si>
    <t>(Vulcan)</t>
  </si>
  <si>
    <t>Cannon</t>
  </si>
  <si>
    <t>1,237 lbs</t>
  </si>
  <si>
    <t>(Gun + Ammo)</t>
  </si>
  <si>
    <r>
      <t xml:space="preserve">1,048 lbs empty.   </t>
    </r>
    <r>
      <rPr>
        <sz val="8"/>
        <color indexed="17"/>
        <rFont val="Arial"/>
        <family val="2"/>
      </rPr>
      <t>pg 1-4</t>
    </r>
  </si>
  <si>
    <t>0.29 lbs per round.</t>
  </si>
  <si>
    <t>358 gal usable</t>
  </si>
  <si>
    <t>362 gal total.</t>
  </si>
  <si>
    <t xml:space="preserve">231 lbs empty.  </t>
  </si>
  <si>
    <t>pg 1-23, 1-36</t>
  </si>
  <si>
    <t xml:space="preserve"> forward bay, two AIM-4G (IR) missiles were in the aft</t>
  </si>
  <si>
    <t xml:space="preserve"> bay, and one AIR-2 Genie was in the center aft bay.</t>
  </si>
  <si>
    <t xml:space="preserve"> 25 rounds left in the system; therefore, 625 rounds</t>
  </si>
  <si>
    <t xml:space="preserve"> available.</t>
  </si>
  <si>
    <t>2.31 M</t>
  </si>
  <si>
    <t>(Genie)</t>
  </si>
  <si>
    <t>362 lbs ammo</t>
  </si>
  <si>
    <t>pg 4-27</t>
  </si>
  <si>
    <r>
      <t>Rockets</t>
    </r>
    <r>
      <rPr>
        <sz val="10"/>
        <rFont val="Arial"/>
        <family val="2"/>
      </rPr>
      <t>, 2.75-in  FFAR</t>
    </r>
  </si>
  <si>
    <t>18.1 lbs ea rkt</t>
  </si>
  <si>
    <t>** M</t>
  </si>
  <si>
    <t>** "No Mach number limitation is imposed…"</t>
  </si>
  <si>
    <t xml:space="preserve"> 16,025 lbs</t>
  </si>
  <si>
    <t>pg A2-6, A2-8</t>
  </si>
  <si>
    <t>134 kias</t>
  </si>
  <si>
    <t>141 kias</t>
  </si>
  <si>
    <t>pg A3-14</t>
  </si>
  <si>
    <r>
      <t>Ceiling</t>
    </r>
    <r>
      <rPr>
        <u val="single"/>
        <sz val="9"/>
        <rFont val="Arial"/>
        <family val="2"/>
      </rPr>
      <t>, max power</t>
    </r>
    <r>
      <rPr>
        <sz val="9"/>
        <rFont val="Arial"/>
        <family val="2"/>
      </rPr>
      <t>, clean</t>
    </r>
  </si>
  <si>
    <t>52,200 ft</t>
  </si>
  <si>
    <t>51,300 ft</t>
  </si>
  <si>
    <t>50,600 ft</t>
  </si>
  <si>
    <t>pg A9-3</t>
  </si>
  <si>
    <r>
      <t xml:space="preserve">Gr Wt </t>
    </r>
    <r>
      <rPr>
        <u val="single"/>
        <sz val="8"/>
        <rFont val="Arial"/>
        <family val="2"/>
      </rPr>
      <t>14,000 lbs</t>
    </r>
  </si>
  <si>
    <r>
      <t xml:space="preserve">Gr Wt </t>
    </r>
    <r>
      <rPr>
        <u val="single"/>
        <sz val="8"/>
        <rFont val="Arial"/>
        <family val="2"/>
      </rPr>
      <t>13,000 lbs</t>
    </r>
  </si>
  <si>
    <t>509 ktas</t>
  </si>
  <si>
    <t xml:space="preserve">   5,000 ft</t>
  </si>
  <si>
    <t>504 ktas</t>
  </si>
  <si>
    <t>473 ktas</t>
  </si>
  <si>
    <t>478 ktas</t>
  </si>
  <si>
    <t>458 ktas</t>
  </si>
  <si>
    <t xml:space="preserve"> Wing Pods, Qty</t>
  </si>
  <si>
    <t xml:space="preserve"> Nose, Qty</t>
  </si>
  <si>
    <t>pg 74</t>
  </si>
  <si>
    <t>32° Flaps</t>
  </si>
  <si>
    <t>(20°  Flaps)</t>
  </si>
  <si>
    <r>
      <t xml:space="preserve">incl. Aircrew </t>
    </r>
    <r>
      <rPr>
        <sz val="7"/>
        <rFont val="Arial"/>
        <family val="2"/>
      </rPr>
      <t>(230 lbs each)</t>
    </r>
    <r>
      <rPr>
        <sz val="8"/>
        <rFont val="Arial"/>
        <family val="2"/>
      </rPr>
      <t>, oils, unusable fuel, no ammo, wing pylons {calculated for FA, using JP-5 fuel wt}</t>
    </r>
  </si>
  <si>
    <r>
      <t>Max Airspeed, Engine</t>
    </r>
  </si>
  <si>
    <t>F-100F</t>
  </si>
  <si>
    <t>350 rnds</t>
  </si>
  <si>
    <r>
      <t xml:space="preserve">M39    </t>
    </r>
    <r>
      <rPr>
        <sz val="8"/>
        <rFont val="Arial"/>
        <family val="2"/>
      </rPr>
      <t xml:space="preserve"> 20mm</t>
    </r>
  </si>
  <si>
    <t>452 lbs ammo</t>
  </si>
  <si>
    <t>198 lbs ammo</t>
  </si>
  <si>
    <t xml:space="preserve"> 26,000 lbs</t>
  </si>
  <si>
    <t xml:space="preserve"> 32,000 lbs</t>
  </si>
  <si>
    <t>F-106A -B Flight Manual (1972)</t>
  </si>
  <si>
    <t>560 ktas</t>
  </si>
  <si>
    <t>508 ktas</t>
  </si>
  <si>
    <t>502 ktas</t>
  </si>
  <si>
    <t>F-106A</t>
  </si>
  <si>
    <t>F-106B</t>
  </si>
  <si>
    <t xml:space="preserve">  not surpass max t-o wt.</t>
  </si>
  <si>
    <t>* Max loading of aircraft does</t>
  </si>
  <si>
    <t>J75-P-17</t>
  </si>
  <si>
    <t xml:space="preserve">pg 1-1, </t>
  </si>
  <si>
    <t>14,739 lbs</t>
  </si>
  <si>
    <t>pg 4-20</t>
  </si>
  <si>
    <t>pg 4-18</t>
  </si>
  <si>
    <t>WWII bombs were also listed.</t>
  </si>
  <si>
    <t>+ 7.33; - 3.0</t>
  </si>
  <si>
    <r>
      <t>F-86H Flight Manual (19</t>
    </r>
    <r>
      <rPr>
        <sz val="10"/>
        <color indexed="17"/>
        <rFont val="Arial"/>
        <family val="2"/>
      </rPr>
      <t>56</t>
    </r>
    <r>
      <rPr>
        <sz val="10"/>
        <rFont val="Arial"/>
        <family val="2"/>
      </rPr>
      <t>)</t>
    </r>
  </si>
  <si>
    <t>605 kias</t>
  </si>
  <si>
    <t xml:space="preserve">pg 4-25, 4-32, 5-4, </t>
  </si>
  <si>
    <t>pg 5-2, 5-4, 5-8</t>
  </si>
  <si>
    <t>-the design of the airplane precludes the possibility of overloading;</t>
  </si>
  <si>
    <r>
      <t xml:space="preserve">   there are no weight limitations using authorized loads.</t>
    </r>
    <r>
      <rPr>
        <sz val="8"/>
        <rFont val="Arial"/>
        <family val="2"/>
      </rPr>
      <t xml:space="preserve">  pg 5-11</t>
    </r>
  </si>
  <si>
    <t>pg A-29</t>
  </si>
  <si>
    <t>124 kias</t>
  </si>
  <si>
    <t>Gr Wt 12,000 lbs</t>
  </si>
  <si>
    <t xml:space="preserve"> Service; clean</t>
  </si>
  <si>
    <t xml:space="preserve"> Cruise; clean</t>
  </si>
  <si>
    <t xml:space="preserve"> Combat; clean</t>
  </si>
  <si>
    <t>Gr Wt 16,000 lbs</t>
  </si>
  <si>
    <t>pg A-36</t>
  </si>
  <si>
    <t>pg A-98</t>
  </si>
  <si>
    <t>572 kias</t>
  </si>
  <si>
    <t>551 ktas</t>
  </si>
  <si>
    <t>F-86H-5, -10</t>
  </si>
  <si>
    <t>Arrived in 1960's, newer than manuals &amp; SACs.</t>
  </si>
  <si>
    <t>932 lbs</t>
  </si>
  <si>
    <t>1,532 lbs</t>
  </si>
  <si>
    <t>23,828 lbs</t>
  </si>
  <si>
    <t>??</t>
  </si>
  <si>
    <t>F-86A Flight Manual (1952)</t>
  </si>
  <si>
    <t>F-86E Flight Manual (1956)</t>
  </si>
  <si>
    <t>F-86A</t>
  </si>
  <si>
    <t>F-86E</t>
  </si>
  <si>
    <t>F-86F</t>
  </si>
  <si>
    <t>J47-GE-13</t>
  </si>
  <si>
    <t>pg 1-2, 4-27</t>
  </si>
  <si>
    <t>pg 4-22, 5-5</t>
  </si>
  <si>
    <r>
      <t>Take Off Speed</t>
    </r>
    <r>
      <rPr>
        <sz val="9"/>
        <rFont val="Arial"/>
        <family val="2"/>
      </rPr>
      <t>, No Slats</t>
    </r>
  </si>
  <si>
    <t xml:space="preserve"> 15/16,000 lbs</t>
  </si>
  <si>
    <t>pg 5-5, 5-6</t>
  </si>
  <si>
    <r>
      <t xml:space="preserve">   there are no weight limitations using authorized loads.</t>
    </r>
    <r>
      <rPr>
        <sz val="8"/>
        <rFont val="Arial"/>
        <family val="2"/>
      </rPr>
      <t xml:space="preserve">  pg 5-6 (-E)</t>
    </r>
  </si>
  <si>
    <t>pg 1-1, 5-6</t>
  </si>
  <si>
    <t>11,349 lbs</t>
  </si>
  <si>
    <t>17,914 lbs</t>
  </si>
  <si>
    <t xml:space="preserve"> 13,000 lbs</t>
  </si>
  <si>
    <r>
      <t>Take Off Speed</t>
    </r>
    <r>
      <rPr>
        <sz val="9"/>
        <rFont val="Arial"/>
        <family val="2"/>
      </rPr>
      <t>, with Slats</t>
    </r>
  </si>
  <si>
    <t>43,300 ft</t>
  </si>
  <si>
    <t>pg 1-37</t>
  </si>
  <si>
    <t>Yes / No</t>
  </si>
  <si>
    <t>F-9J has higher performance.</t>
  </si>
  <si>
    <t>pg 76</t>
  </si>
  <si>
    <t>pg 81</t>
  </si>
  <si>
    <t>+6.5; -2.0</t>
  </si>
  <si>
    <t>10,000 ft</t>
  </si>
  <si>
    <t>20,000 ft</t>
  </si>
  <si>
    <t>30,000 ft</t>
  </si>
  <si>
    <t>40,000 ft</t>
  </si>
  <si>
    <t>540 ktas</t>
  </si>
  <si>
    <t>572 ktas</t>
  </si>
  <si>
    <t>543 ktas</t>
  </si>
  <si>
    <t>529 ktas</t>
  </si>
  <si>
    <t>J48-P-8</t>
  </si>
  <si>
    <t>pg 14</t>
  </si>
  <si>
    <t>125 kias</t>
  </si>
  <si>
    <t>F-9H (F9F-7) SAC</t>
  </si>
  <si>
    <t>F-9J (F9F-8) SAC</t>
  </si>
  <si>
    <t>760 rnds</t>
  </si>
  <si>
    <t>pg 75; SAC</t>
  </si>
  <si>
    <t>Aero 6A</t>
  </si>
  <si>
    <t>Aero 7B</t>
  </si>
  <si>
    <t>F9F-7</t>
  </si>
  <si>
    <t>F9F-8</t>
  </si>
  <si>
    <t>J33-A-16A</t>
  </si>
  <si>
    <t>IR Seeker</t>
  </si>
  <si>
    <t>176 kias</t>
  </si>
  <si>
    <t>182 kias</t>
  </si>
  <si>
    <t>149 kias</t>
  </si>
  <si>
    <t>157 kias</t>
  </si>
  <si>
    <t>217 kts</t>
  </si>
  <si>
    <t>287 kias</t>
  </si>
  <si>
    <t>752 kias</t>
  </si>
  <si>
    <t>or 2.0 M</t>
  </si>
  <si>
    <t>Outer Wing</t>
  </si>
  <si>
    <t>Inner Wing</t>
  </si>
  <si>
    <t>2.2 M</t>
  </si>
  <si>
    <r>
      <t xml:space="preserve">^^ High speeds for 1G are (+10) higher than actual chart for game purposes. </t>
    </r>
    <r>
      <rPr>
        <sz val="10"/>
        <color indexed="10"/>
        <rFont val="Arial"/>
        <family val="2"/>
      </rPr>
      <t>[Not Yet]</t>
    </r>
  </si>
  <si>
    <t>MK-20</t>
  </si>
  <si>
    <t>1G</t>
  </si>
  <si>
    <t>2G</t>
  </si>
  <si>
    <t>3G</t>
  </si>
  <si>
    <t>4G</t>
  </si>
  <si>
    <t>Altitude</t>
  </si>
  <si>
    <t>Mach 1</t>
  </si>
  <si>
    <t>Sea Level</t>
  </si>
  <si>
    <t>5G</t>
  </si>
  <si>
    <t>6G</t>
  </si>
  <si>
    <t>Knots</t>
  </si>
  <si>
    <t>MPH</t>
  </si>
  <si>
    <t>7G</t>
  </si>
  <si>
    <t>-1G</t>
  </si>
  <si>
    <t>-2G</t>
  </si>
  <si>
    <t>-3G</t>
  </si>
  <si>
    <t>0G</t>
  </si>
  <si>
    <t>*Note: the speed listed in the Real V column is what appears in the hud when flying.</t>
  </si>
  <si>
    <t>Feet/Sec</t>
  </si>
  <si>
    <t>1 kt = 1.688 fps</t>
  </si>
  <si>
    <t>1 mph = 1.467 fps</t>
  </si>
  <si>
    <r>
      <t xml:space="preserve">FA V </t>
    </r>
    <r>
      <rPr>
        <sz val="8"/>
        <rFont val="Arial"/>
        <family val="2"/>
      </rPr>
      <t>(ft/sec)</t>
    </r>
  </si>
  <si>
    <t>&lt;--- Value</t>
  </si>
  <si>
    <r>
      <t xml:space="preserve">1G </t>
    </r>
    <r>
      <rPr>
        <sz val="10"/>
        <rFont val="Arial"/>
        <family val="2"/>
      </rPr>
      <t>Pre-mod</t>
    </r>
  </si>
  <si>
    <t>Numbers from chart prior to FA modded numbers for structural failure limits.</t>
  </si>
  <si>
    <t>^^ 0G numbers are just outside the 1G numbers (lower numbers smaller, higher numbers bigger).</t>
  </si>
  <si>
    <t>9G</t>
  </si>
  <si>
    <t>8G</t>
  </si>
  <si>
    <t>1 kt = 1.151 mph</t>
  </si>
  <si>
    <t>1 mph = 0.869 kt</t>
  </si>
  <si>
    <t>1 fps = 0.592 kt</t>
  </si>
  <si>
    <t>1 fps = 0.682 mph</t>
  </si>
  <si>
    <t>^^ 0G Real V numbers linked mathmatically to 1G's numbers.</t>
  </si>
  <si>
    <t>F-105D, -F Flight Manual</t>
  </si>
  <si>
    <t>F-105F Flight Manual</t>
  </si>
  <si>
    <t>Incomplete; not used in game yet</t>
  </si>
  <si>
    <t>Ref: http://www.aerospaceweb.org/question/atmosphere/q0112.shtml</t>
  </si>
  <si>
    <t>F-104S Flight Manual</t>
  </si>
  <si>
    <t>World Altitude Record</t>
  </si>
  <si>
    <t>103,395 ft</t>
  </si>
  <si>
    <t>1,220 kts</t>
  </si>
  <si>
    <t>Empty Wt</t>
  </si>
  <si>
    <t>Centerline</t>
  </si>
  <si>
    <t>MK-82</t>
  </si>
  <si>
    <t>MK-83</t>
  </si>
  <si>
    <t>MK-81</t>
  </si>
  <si>
    <t>LAU-10</t>
  </si>
  <si>
    <t>LAU-61</t>
  </si>
  <si>
    <t>Density</t>
  </si>
  <si>
    <t>lbs/ft3</t>
  </si>
  <si>
    <t>*True Air Speed (TAS) increases, but Indicated Air Speed (IAS) remains the same.</t>
  </si>
  <si>
    <t>^^ High speeds for 1G are higher (+10) than actual chart for game purposes.</t>
  </si>
  <si>
    <t>Released in playset 3.5</t>
  </si>
  <si>
    <r>
      <t>Real V</t>
    </r>
    <r>
      <rPr>
        <sz val="8"/>
        <rFont val="Arial"/>
        <family val="2"/>
      </rPr>
      <t xml:space="preserve"> </t>
    </r>
    <r>
      <rPr>
        <sz val="6"/>
        <rFont val="Arial"/>
        <family val="2"/>
      </rPr>
      <t>(KTAS)</t>
    </r>
  </si>
  <si>
    <t>Pressure</t>
  </si>
  <si>
    <t>in Hg</t>
  </si>
  <si>
    <t>Table:</t>
  </si>
  <si>
    <t>Ratio</t>
  </si>
  <si>
    <t>Temperature</t>
  </si>
  <si>
    <t>Fahrenheit</t>
  </si>
  <si>
    <t>Speed of</t>
  </si>
  <si>
    <t>Sound Ratio</t>
  </si>
  <si>
    <t>Std. Altitude</t>
  </si>
  <si>
    <t>F-8H, -J Flight Manual Supplemental</t>
  </si>
  <si>
    <t>19,800 lbs</t>
  </si>
  <si>
    <t>20,800 lbs</t>
  </si>
  <si>
    <t>FM pg 1-6</t>
  </si>
  <si>
    <t>pg 18B</t>
  </si>
  <si>
    <t>F-8J manual list JP-4 weight as 6.5 lbs/gal.</t>
  </si>
  <si>
    <t>F-8J manual list JP-5 weight as 6.8 lbs/gal.</t>
  </si>
  <si>
    <t>F-100F manual list JP-4 weight as 6.5 lbs/gal.</t>
  </si>
  <si>
    <t>F-100F manual does not list JP-5 weight.</t>
  </si>
  <si>
    <t>F-101B manual list JP-4 weight as 6.5 lbs/gal.</t>
  </si>
  <si>
    <t>F-101B manual does not list JP-5 weight.</t>
  </si>
  <si>
    <t>F-102 manual list JP-4 weight as 6.5 lbs/gal.</t>
  </si>
  <si>
    <t>F-102 manual does not list JP-5 weight.</t>
  </si>
  <si>
    <t>F-104G manual list JP-4 weight as 6.5 lbs/gal.</t>
  </si>
  <si>
    <t>F-104G manual does not list JP-5 weight.</t>
  </si>
  <si>
    <t>F-105D manual list JP-4 weight as 6.5 lbs/gal.</t>
  </si>
  <si>
    <t>F-105D manual does not list JP-5 weight.</t>
  </si>
  <si>
    <t>F-106 manual list JP-4 weight as 6.5 lbs/gal.</t>
  </si>
  <si>
    <t>F-106 manual does not list JP-5 weight.</t>
  </si>
  <si>
    <t>F-89J manual list JP-4 weight as 6.5 lbs/gal.</t>
  </si>
  <si>
    <t>F-89J manual does not list JP-5 weight.</t>
  </si>
  <si>
    <t>F-94C manual list JP-4 weight as 6.5 lbs/gal.</t>
  </si>
  <si>
    <t>F-94C manual does not list JP-5 weight.</t>
  </si>
  <si>
    <t>F-86F manual list JP-4 weight as 6.5 lbs/gal.</t>
  </si>
  <si>
    <t>F-86F manual does not list JP-5 weight.</t>
  </si>
  <si>
    <t>CBU-24</t>
  </si>
  <si>
    <t>20,583 lbs</t>
  </si>
  <si>
    <t>21,583 lbs</t>
  </si>
  <si>
    <t>1.70 M</t>
  </si>
  <si>
    <t>975 ktas</t>
  </si>
  <si>
    <t>1,004 ktas</t>
  </si>
  <si>
    <t>1,090 ktas</t>
  </si>
  <si>
    <t>0.985 M</t>
  </si>
  <si>
    <t>116 kias</t>
  </si>
  <si>
    <t xml:space="preserve">CAS = Calibrated Air Speed; indicated air speed that has been adjusted for errors in position and equipment. </t>
  </si>
  <si>
    <t>EAS = Equivalent Air Speed; calibrated air speed adjusted to consider the effects of air compressibility above 200 knots and 10,000 ft.</t>
  </si>
  <si>
    <t>TAS = True Air Speed; the actual speed through the air at which the aircraft is flying.</t>
  </si>
  <si>
    <t>IAS = Indicated Air Speed; air speed indicated on the airspeed indicator (gauge), based on differential pressure of pitot and static ports.</t>
  </si>
  <si>
    <t>Notes on Air Speed:</t>
  </si>
  <si>
    <t>* CAS is usually within a few knots of IAS.</t>
  </si>
  <si>
    <t>* EAS decreases from CAS slightly while altitude increases and/or at high speeds.</t>
  </si>
  <si>
    <t>* EAS being constant, TAS increases as altitude increases.</t>
  </si>
  <si>
    <t>*CAS and EAS are nearly equal up to 200 knots and up to 10,000 ft.</t>
  </si>
  <si>
    <t>*TAS Rule of thumb is 2% increase per 1,000 ft, but only works for under 200 knots and under 10,000 feet.</t>
  </si>
  <si>
    <r>
      <t>Blue</t>
    </r>
    <r>
      <rPr>
        <sz val="10"/>
        <rFont val="Arial"/>
        <family val="0"/>
      </rPr>
      <t xml:space="preserve"> = Hochwarth calculator</t>
    </r>
  </si>
  <si>
    <t>F11F-1 Flight Manual (1960)</t>
  </si>
  <si>
    <t>F11F-1</t>
  </si>
  <si>
    <t>J65-W-18</t>
  </si>
  <si>
    <t>pg 66</t>
  </si>
  <si>
    <t>F11F-1 SAC (1957)</t>
  </si>
  <si>
    <t>13,307 lbs</t>
  </si>
  <si>
    <t>13,810 lbs</t>
  </si>
  <si>
    <t>TAS calculator at http://www.hochwarth.com/misc/AviationCalculator.html#CASMachTASEAS</t>
  </si>
  <si>
    <t>^^ High speeds for 1G are (s/l to 30k --&gt; +20) higher than actual chart for game purposes.</t>
  </si>
  <si>
    <t>World Speed Record (early model F-104)</t>
  </si>
  <si>
    <t>http://www.joebaugher.com/usaf_fighters/p86_8.html</t>
  </si>
  <si>
    <t>-all models in this worksheet have the 6+3 wing.</t>
  </si>
  <si>
    <t>(yr 1955)</t>
  </si>
  <si>
    <t>-later H models received the F40 wing.</t>
  </si>
  <si>
    <t>(yr 1952)</t>
  </si>
  <si>
    <t>^^ High speeds for 1G are (+10) higher than actual chart for game purposes.</t>
  </si>
  <si>
    <t>S/L</t>
  </si>
  <si>
    <t>21,000 lbs</t>
  </si>
  <si>
    <t>20,000 lbs</t>
  </si>
  <si>
    <t>F-9H</t>
  </si>
  <si>
    <t>F-9J</t>
  </si>
  <si>
    <t>22,500 lbs</t>
  </si>
  <si>
    <t>F-100D</t>
  </si>
  <si>
    <t>31,000 lbs</t>
  </si>
  <si>
    <r>
      <t>F-100F</t>
    </r>
    <r>
      <rPr>
        <u val="single"/>
        <sz val="10"/>
        <rFont val="Arial"/>
        <family val="2"/>
      </rPr>
      <t xml:space="preserve"> (-20)</t>
    </r>
  </si>
  <si>
    <t>sfc</t>
  </si>
  <si>
    <t>Engine</t>
  </si>
  <si>
    <t>GE J57-21A</t>
  </si>
  <si>
    <t>pg 1-35</t>
  </si>
  <si>
    <t>700 kias</t>
  </si>
  <si>
    <t>Max. T-O</t>
  </si>
  <si>
    <t>fuel use (lbs/sec)</t>
  </si>
  <si>
    <t>A/B thrust (lbs)</t>
  </si>
  <si>
    <t>JP-5 (6.8 lbs/gal)</t>
  </si>
  <si>
    <t>Internal Usable Fuel (Gal)</t>
  </si>
  <si>
    <t>Intermediate</t>
  </si>
  <si>
    <t>Outer</t>
  </si>
  <si>
    <t>Inner</t>
  </si>
  <si>
    <t>Pylon</t>
  </si>
  <si>
    <t>Rockets</t>
  </si>
  <si>
    <t>Weapons</t>
  </si>
  <si>
    <t>F-105D</t>
  </si>
  <si>
    <t>F-105F</t>
  </si>
  <si>
    <t>Bomb Bay</t>
  </si>
  <si>
    <t>M-117</t>
  </si>
  <si>
    <t>M-118</t>
  </si>
  <si>
    <t>Nuke</t>
  </si>
  <si>
    <t>M-116A-2</t>
  </si>
  <si>
    <t>BLU-1/B</t>
  </si>
  <si>
    <t>Fire Bomb</t>
  </si>
  <si>
    <t>AIM-9B</t>
  </si>
  <si>
    <t>* The quantities given for wing pylons are for each side.*</t>
  </si>
  <si>
    <t>LAU-18</t>
  </si>
  <si>
    <t>Fuel Tanks</t>
  </si>
  <si>
    <t>450 gal</t>
  </si>
  <si>
    <t>LAU-59</t>
  </si>
  <si>
    <t>AN/ALE 2</t>
  </si>
  <si>
    <t>QRC 335</t>
  </si>
  <si>
    <t>GE J75-P-19W</t>
  </si>
  <si>
    <t>Bomb Bay Tank</t>
  </si>
  <si>
    <t>Top Structural Speed 2.2 M (1,262 kts @ 36k'; 810 kts @ S.L)</t>
  </si>
  <si>
    <t>^^ based on statement on pg 383 of 858 in -D -F manual.</t>
  </si>
  <si>
    <t>RF-101H</t>
  </si>
  <si>
    <t>Block 25</t>
  </si>
  <si>
    <t>27,580 lbs</t>
  </si>
  <si>
    <t>28,780 lbs</t>
  </si>
  <si>
    <t>1.57 M</t>
  </si>
  <si>
    <t>pg 1-1, 5-5</t>
  </si>
  <si>
    <t>+ 6.33, - 2.0</t>
  </si>
  <si>
    <t>+ 7.33, - 2.0</t>
  </si>
  <si>
    <t>pg 5-3, 5-6</t>
  </si>
  <si>
    <t>pg 5-3, 5-7</t>
  </si>
  <si>
    <t>700 kias = 1.57M @ 27,300 ft</t>
  </si>
  <si>
    <t>pg 1-12</t>
  </si>
  <si>
    <t>pg 1-1, A1-3</t>
  </si>
  <si>
    <r>
      <t>RF-101</t>
    </r>
    <r>
      <rPr>
        <i/>
        <sz val="9"/>
        <rFont val="Arial"/>
        <family val="2"/>
      </rPr>
      <t xml:space="preserve">  ( All )</t>
    </r>
  </si>
  <si>
    <r>
      <t xml:space="preserve">F-102A </t>
    </r>
    <r>
      <rPr>
        <sz val="10"/>
        <color indexed="17"/>
        <rFont val="Arial"/>
        <family val="2"/>
      </rPr>
      <t>F</t>
    </r>
    <r>
      <rPr>
        <sz val="10"/>
        <rFont val="Arial"/>
        <family val="2"/>
      </rPr>
      <t xml:space="preserve">light </t>
    </r>
    <r>
      <rPr>
        <sz val="10"/>
        <color indexed="17"/>
        <rFont val="Arial"/>
        <family val="2"/>
      </rPr>
      <t>M</t>
    </r>
    <r>
      <rPr>
        <sz val="10"/>
        <rFont val="Arial"/>
        <family val="2"/>
      </rPr>
      <t>anual (1960)</t>
    </r>
  </si>
  <si>
    <t>655 kias = 1.5M @ 27,900 ft</t>
  </si>
  <si>
    <t>J57-P-23A</t>
  </si>
  <si>
    <t>pg 1-31</t>
  </si>
  <si>
    <t xml:space="preserve">pg 4-34, </t>
  </si>
  <si>
    <t>Chaff</t>
  </si>
  <si>
    <t>Bay Doors</t>
  </si>
  <si>
    <t>+ 6.85; - 3.0</t>
  </si>
  <si>
    <t>pg 1-3, 5-9</t>
  </si>
  <si>
    <t>pg 1-4, 5-9</t>
  </si>
  <si>
    <t>pg 5-8, 5-10</t>
  </si>
  <si>
    <t>pg 5-5, 5-10</t>
  </si>
  <si>
    <t>pg 5-5, 5-11</t>
  </si>
  <si>
    <t>pg 6-12</t>
  </si>
  <si>
    <t>638 ktas</t>
  </si>
  <si>
    <t>650 ktas</t>
  </si>
  <si>
    <t>635 ktas</t>
  </si>
  <si>
    <t>685 ktas</t>
  </si>
  <si>
    <t>682 ktas</t>
  </si>
  <si>
    <t>660 ktas</t>
  </si>
  <si>
    <t>559 ktas</t>
  </si>
  <si>
    <t>604 ktas</t>
  </si>
  <si>
    <t>601 ktas</t>
  </si>
  <si>
    <t>591 ktas</t>
  </si>
  <si>
    <t>564 ktas</t>
  </si>
  <si>
    <t>524 ktas</t>
  </si>
  <si>
    <t>pg A2-12</t>
  </si>
  <si>
    <t>(5,000 lbs of fuel)</t>
  </si>
  <si>
    <t>(9,000 lbs of fuel)</t>
  </si>
  <si>
    <t>(9,848 lbs of fuel)</t>
  </si>
  <si>
    <t>(7,053 lbs of fuel)</t>
  </si>
  <si>
    <t>AIM-4F</t>
  </si>
  <si>
    <t>AIM-4G</t>
  </si>
  <si>
    <t>AIM-26</t>
  </si>
  <si>
    <t>SARH  A-A</t>
  </si>
  <si>
    <t>435 lbs</t>
  </si>
  <si>
    <t>Gr Wt 24,000 lbs</t>
  </si>
  <si>
    <t>56,200 ft</t>
  </si>
  <si>
    <t>54,000 ft</t>
  </si>
  <si>
    <t>52,150 ft</t>
  </si>
  <si>
    <t xml:space="preserve"> 28,150 lbs</t>
  </si>
  <si>
    <t xml:space="preserve"> 28,978 lbs</t>
  </si>
  <si>
    <t xml:space="preserve"> 31,276 lbs</t>
  </si>
  <si>
    <t xml:space="preserve"> 32,104 lbs</t>
  </si>
  <si>
    <t xml:space="preserve"> 30,428 lbs</t>
  </si>
  <si>
    <t xml:space="preserve"> 31,256 lbs</t>
  </si>
  <si>
    <t xml:space="preserve"> 26,097 lbs</t>
  </si>
  <si>
    <t xml:space="preserve"> 26,925 lbs</t>
  </si>
  <si>
    <t>Fuel Remaining</t>
  </si>
  <si>
    <t>pg A8-1</t>
  </si>
  <si>
    <r>
      <t>165.5 lbs empty. 215 gal usable, 218 gal total.</t>
    </r>
    <r>
      <rPr>
        <sz val="8"/>
        <rFont val="Arial"/>
        <family val="2"/>
      </rPr>
      <t xml:space="preserve"> pg 1-28, 1-31.</t>
    </r>
  </si>
  <si>
    <t>(FA Calculation)</t>
  </si>
  <si>
    <t>1,628 lbs</t>
  </si>
  <si>
    <t>152 lbs</t>
  </si>
  <si>
    <t>146 lbs</t>
  </si>
  <si>
    <t>752 kias = 2.0M @ 40,500 ft</t>
  </si>
  <si>
    <r>
      <t xml:space="preserve">F-106A -B </t>
    </r>
    <r>
      <rPr>
        <sz val="10"/>
        <color indexed="17"/>
        <rFont val="Arial"/>
        <family val="2"/>
      </rPr>
      <t>F</t>
    </r>
    <r>
      <rPr>
        <sz val="10"/>
        <rFont val="Arial"/>
        <family val="2"/>
      </rPr>
      <t xml:space="preserve">light </t>
    </r>
    <r>
      <rPr>
        <sz val="10"/>
        <color indexed="17"/>
        <rFont val="Arial"/>
        <family val="2"/>
      </rPr>
      <t>M</t>
    </r>
    <r>
      <rPr>
        <sz val="10"/>
        <rFont val="Arial"/>
        <family val="2"/>
      </rPr>
      <t>anual (1985)</t>
    </r>
  </si>
  <si>
    <r>
      <t>Max Airspeed, Airframe</t>
    </r>
    <r>
      <rPr>
        <i/>
        <sz val="9"/>
        <rFont val="Arial"/>
        <family val="2"/>
      </rPr>
      <t xml:space="preserve"> (permissible)</t>
    </r>
  </si>
  <si>
    <t>+ 6.0; - 2.4</t>
  </si>
  <si>
    <t>"For the F-105, which had a max .. G of 8.2, the speed was higher, … around 480 KIAS.</t>
  </si>
  <si>
    <t>But, … the drag rose so fast at high G that you couldn't sustain it for very long. Airspeed</t>
  </si>
  <si>
    <t>Ed Rasimus (F-105 pilot) Note on Gs in F-105:</t>
  </si>
  <si>
    <t>bleed off put you below corner very rapidly. The real issue with the 105 in air to air was that</t>
  </si>
  <si>
    <t xml:space="preserve"> if an opponent could come up to your speed, he couldn't turn with you. If you slowed to </t>
  </si>
  <si>
    <t>his speed, you'd be the main course for lunch."</t>
  </si>
  <si>
    <t>Basic Wt</t>
  </si>
  <si>
    <t>pg 1-1, 5-14</t>
  </si>
  <si>
    <t>47,400 lbs</t>
  </si>
  <si>
    <t>pg 5-2, 5-14</t>
  </si>
  <si>
    <r>
      <t>MB-1</t>
    </r>
    <r>
      <rPr>
        <sz val="8"/>
        <rFont val="Arial"/>
        <family val="2"/>
      </rPr>
      <t xml:space="preserve">    (AIR-2)</t>
    </r>
  </si>
  <si>
    <t>pg A-30</t>
  </si>
  <si>
    <t xml:space="preserve"> 47,000 lbs</t>
  </si>
  <si>
    <t>Gr Wt 32,000 lbs</t>
  </si>
  <si>
    <t>pg A-47</t>
  </si>
  <si>
    <t>pg A-69</t>
  </si>
  <si>
    <r>
      <t xml:space="preserve">470 </t>
    </r>
    <r>
      <rPr>
        <sz val="10"/>
        <color indexed="10"/>
        <rFont val="Arial"/>
        <family val="2"/>
      </rPr>
      <t>kias</t>
    </r>
  </si>
  <si>
    <r>
      <t>Red</t>
    </r>
    <r>
      <rPr>
        <i/>
        <sz val="9"/>
        <rFont val="Arial"/>
        <family val="2"/>
      </rPr>
      <t xml:space="preserve"> is chart ends at speed restriction.</t>
    </r>
  </si>
  <si>
    <t>482 ktas</t>
  </si>
  <si>
    <t>414 ktas</t>
  </si>
  <si>
    <r>
      <t>Max Airspeed, Engine</t>
    </r>
    <r>
      <rPr>
        <sz val="10"/>
        <rFont val="Arial"/>
        <family val="2"/>
      </rPr>
      <t xml:space="preserve">, </t>
    </r>
    <r>
      <rPr>
        <sz val="9"/>
        <rFont val="Arial"/>
        <family val="2"/>
      </rPr>
      <t>100% MIL power</t>
    </r>
  </si>
  <si>
    <t>pg A-32</t>
  </si>
  <si>
    <t>44,744 lbs</t>
  </si>
  <si>
    <t>pg 5-10, 5-14</t>
  </si>
  <si>
    <t>+ 4.5; - 2.33</t>
  </si>
  <si>
    <t>817 lbs</t>
  </si>
  <si>
    <t>pg A2-2</t>
  </si>
  <si>
    <t>pg A3-12</t>
  </si>
  <si>
    <t>Gr Wt 28,000 lbs</t>
  </si>
  <si>
    <t>51,800 ft</t>
  </si>
  <si>
    <t>49,800 ft</t>
  </si>
  <si>
    <t>pg A4-28</t>
  </si>
  <si>
    <t>F-94B Flight Manual (1951)</t>
  </si>
  <si>
    <t>F-94C Flight Manual (1957)</t>
  </si>
  <si>
    <t>F-94A SAC (1949)</t>
  </si>
  <si>
    <t>F-94B SAC (1952)</t>
  </si>
  <si>
    <t>F-94C SAC (1956)</t>
  </si>
  <si>
    <t>F-94A</t>
  </si>
  <si>
    <t xml:space="preserve">Internal Usable Fuel </t>
  </si>
  <si>
    <t>pg 82</t>
  </si>
  <si>
    <t>165-Gal</t>
  </si>
  <si>
    <t>pg 96</t>
  </si>
  <si>
    <t>505 kias</t>
  </si>
  <si>
    <t>16,775 lbs</t>
  </si>
  <si>
    <t>pg 31</t>
  </si>
  <si>
    <t>36,000 ft</t>
  </si>
  <si>
    <t>730 ktas</t>
  </si>
  <si>
    <t>1,190 ktas</t>
  </si>
  <si>
    <t>Max Speed, level flight, full fuel, clean</t>
  </si>
  <si>
    <t>Engines</t>
  </si>
  <si>
    <t>Sup pg 8-3</t>
  </si>
  <si>
    <t>F-8J Flight Manual Supplemental</t>
  </si>
  <si>
    <t>F-8H Standard Aircraft Characteristics (SAC)</t>
  </si>
  <si>
    <t>F-8J Standard Aircraft Characteristics (SAC)</t>
  </si>
  <si>
    <t>SAC</t>
  </si>
  <si>
    <t>34,280 lbs</t>
  </si>
  <si>
    <t>500 rnds</t>
  </si>
  <si>
    <t>125 rounds per gun - standard</t>
  </si>
  <si>
    <t>144 rounds per gun - maximum</t>
  </si>
  <si>
    <t>35,000 lbs</t>
  </si>
  <si>
    <t>J57-P-420</t>
  </si>
  <si>
    <t>pg 5-4</t>
  </si>
  <si>
    <t>RF-101C</t>
  </si>
  <si>
    <t>52,400 lbs</t>
  </si>
  <si>
    <t>pg 5-6</t>
  </si>
  <si>
    <t>pg 1-11</t>
  </si>
  <si>
    <t>F-101B, -F</t>
  </si>
  <si>
    <t>pg 1-2</t>
  </si>
  <si>
    <t>+ 6.2; - 2.5</t>
  </si>
  <si>
    <t>pg 15</t>
  </si>
  <si>
    <t>pg 12</t>
  </si>
  <si>
    <r>
      <t xml:space="preserve">SAC; </t>
    </r>
    <r>
      <rPr>
        <sz val="8"/>
        <color indexed="12"/>
        <rFont val="Arial"/>
        <family val="2"/>
      </rPr>
      <t>pg 16</t>
    </r>
  </si>
  <si>
    <r>
      <t xml:space="preserve">24,100 </t>
    </r>
    <r>
      <rPr>
        <sz val="10"/>
        <color indexed="12"/>
        <rFont val="Arial"/>
        <family val="2"/>
      </rPr>
      <t>lbs</t>
    </r>
  </si>
  <si>
    <r>
      <t>pg 19;</t>
    </r>
    <r>
      <rPr>
        <sz val="8"/>
        <color indexed="12"/>
        <rFont val="Arial"/>
        <family val="2"/>
      </rPr>
      <t xml:space="preserve"> pg 2</t>
    </r>
  </si>
  <si>
    <t>750 kias = 1.5M @ 20,000 ft</t>
  </si>
  <si>
    <r>
      <t>Blue</t>
    </r>
    <r>
      <rPr>
        <sz val="10"/>
        <rFont val="Arial"/>
        <family val="0"/>
      </rPr>
      <t xml:space="preserve"> = Hochwarth calculator; </t>
    </r>
    <r>
      <rPr>
        <sz val="10"/>
        <color indexed="53"/>
        <rFont val="Arial"/>
        <family val="2"/>
      </rPr>
      <t>Orange</t>
    </r>
    <r>
      <rPr>
        <sz val="10"/>
        <rFont val="Arial"/>
        <family val="0"/>
      </rPr>
      <t xml:space="preserve"> = calculated average</t>
    </r>
  </si>
  <si>
    <t>Nomenclature</t>
  </si>
  <si>
    <t>Notes</t>
  </si>
  <si>
    <t>150-Gal</t>
  </si>
  <si>
    <t>Fuel Tank</t>
  </si>
  <si>
    <t>IR  A-A</t>
  </si>
  <si>
    <t>610 kias = 1.175M @ 15,920 ft</t>
  </si>
  <si>
    <t>RF-84F has air intake in the wing roots.</t>
  </si>
  <si>
    <t>J65-W-7D</t>
  </si>
  <si>
    <t>225 kias</t>
  </si>
  <si>
    <t>+ 8.7; - 3.0</t>
  </si>
  <si>
    <t>pg 5-7, 5-9</t>
  </si>
  <si>
    <t>pg 1-3, 5-7</t>
  </si>
  <si>
    <t>pg A1-3  RF-84F</t>
  </si>
  <si>
    <t>Clean aircraft (18,870 lbs) of aircraft includes: pilot &amp; equipment,</t>
  </si>
  <si>
    <t xml:space="preserve"> full internal fuel and oil tanks, cameras, full complement of</t>
  </si>
  <si>
    <t xml:space="preserve"> ammunition and four guns.</t>
  </si>
  <si>
    <t>(JP-5)</t>
  </si>
  <si>
    <t>173 lbs empty. 222 usable gallons, 225 total gallons.</t>
  </si>
  <si>
    <t>241 lbs empty. 450 usable gallons, 450 total gallons.</t>
  </si>
  <si>
    <t>1,703 lbs</t>
  </si>
  <si>
    <t>3,301 lbs</t>
  </si>
  <si>
    <t>145 kias</t>
  </si>
  <si>
    <t>153 kias</t>
  </si>
  <si>
    <t>172 kias</t>
  </si>
  <si>
    <t>pg A3-3</t>
  </si>
  <si>
    <t>42,200 ft</t>
  </si>
  <si>
    <t>45,100 ft</t>
  </si>
  <si>
    <t>pg 5-2, 5-7</t>
  </si>
  <si>
    <t>F-84F SAC (1957)</t>
  </si>
  <si>
    <t>F-84F SAC (1958)</t>
  </si>
  <si>
    <t>15,164 lbs</t>
  </si>
  <si>
    <t>{calculated for FA}</t>
  </si>
  <si>
    <t>WWII bombs were listed.</t>
  </si>
  <si>
    <t>Max bomb load is 6,000 lbs.</t>
  </si>
  <si>
    <t>J65-W-3</t>
  </si>
  <si>
    <t>F-84F-25 can have either -3 or -7 engine.</t>
  </si>
  <si>
    <t>F-84F, -25</t>
  </si>
  <si>
    <t>pg 150 of 322; SAC</t>
  </si>
  <si>
    <t>"Clean" Wt</t>
  </si>
  <si>
    <t>18,870 lbs</t>
  </si>
  <si>
    <t>18,500 lbs</t>
  </si>
  <si>
    <t>14,033 lbs</t>
  </si>
  <si>
    <t>142 kias</t>
  </si>
  <si>
    <t>151 kias</t>
  </si>
  <si>
    <t>169 kias</t>
  </si>
  <si>
    <t>635 kias</t>
  </si>
  <si>
    <t>47,500 ft</t>
  </si>
  <si>
    <t>pg 235 of 322</t>
  </si>
  <si>
    <t>44,800 ft</t>
  </si>
  <si>
    <t>pg 290 of 322</t>
  </si>
  <si>
    <t>595 ktas</t>
  </si>
  <si>
    <r>
      <t>Max Airspeed, Engine</t>
    </r>
    <r>
      <rPr>
        <sz val="10"/>
        <rFont val="Arial"/>
        <family val="2"/>
      </rPr>
      <t xml:space="preserve">, </t>
    </r>
    <r>
      <rPr>
        <sz val="9"/>
        <rFont val="Arial"/>
        <family val="2"/>
      </rPr>
      <t>100% rpm MIL, Gr Wt 15,000 lbs</t>
    </r>
  </si>
  <si>
    <t>533 ktas</t>
  </si>
  <si>
    <t>527 ktas</t>
  </si>
  <si>
    <t xml:space="preserve"> 45,000 ft</t>
  </si>
  <si>
    <t>573 ktas</t>
  </si>
  <si>
    <t>555 ktas</t>
  </si>
  <si>
    <t>522 ktas</t>
  </si>
  <si>
    <t>pg A4-7</t>
  </si>
  <si>
    <r>
      <t>G limit, clean</t>
    </r>
    <r>
      <rPr>
        <i/>
        <sz val="9"/>
        <rFont val="Arial"/>
        <family val="2"/>
      </rPr>
      <t xml:space="preserve"> (allowable)</t>
    </r>
  </si>
  <si>
    <t>F-86F Flight Manual (1971)</t>
  </si>
  <si>
    <t>F-86H Flight Manual (1960)</t>
  </si>
  <si>
    <t>F-86F-1 -20 SAC (1956)</t>
  </si>
  <si>
    <t>F-86F-25 -40 SAC (1956)</t>
  </si>
  <si>
    <t>F-86H SAC (1956)</t>
  </si>
  <si>
    <t xml:space="preserve">pg 1-6, </t>
  </si>
  <si>
    <t>incl. Pilot, oils, unusable fuel, no ammo, wing pylons.</t>
  </si>
  <si>
    <t>incl. Pilot, oils, unusable fuel, no ammo, wing pylons {calculated, not listed}</t>
  </si>
  <si>
    <t>543 lbs ammo</t>
  </si>
  <si>
    <t>339 lbs ammo</t>
  </si>
  <si>
    <t>120-Gal</t>
  </si>
  <si>
    <t>11,804 lbs</t>
  </si>
  <si>
    <t xml:space="preserve"> 18,000 lbs</t>
  </si>
  <si>
    <t>Leading Edge Slats</t>
  </si>
  <si>
    <t>pg 1-38</t>
  </si>
  <si>
    <t>105 kias</t>
  </si>
  <si>
    <t>pg 4-23</t>
  </si>
  <si>
    <t>Sidewinder</t>
  </si>
  <si>
    <t>pg 4-42: Sidewinders are mounted inboard of Inner Wing Pylons.</t>
  </si>
  <si>
    <t>pg 4-41: Only one bomb carried under left wing, counter-balanced by 120 fuel tank.</t>
  </si>
  <si>
    <t>698 lbs</t>
  </si>
  <si>
    <t>1.0 M*</t>
  </si>
  <si>
    <t>*Depends on controllability, buffeting.</t>
  </si>
  <si>
    <t>pg 5-2, 5-8</t>
  </si>
  <si>
    <t>600 kias = 1.0M @ 6,450 ft</t>
  </si>
  <si>
    <t>pg 5-2, 5-10</t>
  </si>
  <si>
    <t>+ 7.0; - 3.0</t>
  </si>
  <si>
    <t>116 lbs empty</t>
  </si>
  <si>
    <t>172 lbs empty</t>
  </si>
  <si>
    <t>pg 2-14, A-29</t>
  </si>
  <si>
    <t>52,000 ft</t>
  </si>
  <si>
    <r>
      <t>Max Airspeed, Engine</t>
    </r>
    <r>
      <rPr>
        <sz val="10"/>
        <rFont val="Arial"/>
        <family val="2"/>
      </rPr>
      <t>, clean</t>
    </r>
  </si>
  <si>
    <t xml:space="preserve"> 50,000 ft</t>
  </si>
  <si>
    <t>597 ktas</t>
  </si>
  <si>
    <t>581 ktas</t>
  </si>
  <si>
    <t>562 ktas</t>
  </si>
  <si>
    <t>541 ktas</t>
  </si>
  <si>
    <t>pg A-34, A-112</t>
  </si>
  <si>
    <t>pg A-106, A-141</t>
  </si>
  <si>
    <r>
      <t xml:space="preserve">Max bomb load is 2,000 lbs.  </t>
    </r>
    <r>
      <rPr>
        <sz val="8"/>
        <rFont val="Arial"/>
        <family val="2"/>
      </rPr>
      <t>SAC</t>
    </r>
  </si>
  <si>
    <t>pg 5-4, A-2; SAC</t>
  </si>
  <si>
    <r>
      <t xml:space="preserve">Max bomb load is 2,310 lbs.  </t>
    </r>
    <r>
      <rPr>
        <sz val="8"/>
        <rFont val="Arial"/>
        <family val="2"/>
      </rPr>
      <t>SAC</t>
    </r>
  </si>
  <si>
    <r>
      <t>pg 1;</t>
    </r>
    <r>
      <rPr>
        <sz val="8"/>
        <color indexed="12"/>
        <rFont val="Arial"/>
        <family val="2"/>
      </rPr>
      <t xml:space="preserve"> 59</t>
    </r>
  </si>
  <si>
    <t>Aero 1C</t>
  </si>
  <si>
    <t>pg 60</t>
  </si>
  <si>
    <t>556 ktas</t>
  </si>
  <si>
    <t>554 ktas</t>
  </si>
  <si>
    <t>168 lbs</t>
  </si>
  <si>
    <t>2,000-lbs</t>
  </si>
  <si>
    <t>3,000-lbs</t>
  </si>
  <si>
    <t>19 x 2.75-in</t>
  </si>
  <si>
    <t>18 x 2.75-in</t>
  </si>
  <si>
    <t>Bomb</t>
  </si>
  <si>
    <t xml:space="preserve">Tactical </t>
  </si>
  <si>
    <t xml:space="preserve">ECM </t>
  </si>
  <si>
    <t>Pod</t>
  </si>
  <si>
    <t xml:space="preserve">650-Gal </t>
  </si>
  <si>
    <t xml:space="preserve">450-Gal </t>
  </si>
  <si>
    <t xml:space="preserve">390-Gal </t>
  </si>
  <si>
    <t xml:space="preserve">Fire </t>
  </si>
  <si>
    <t xml:space="preserve">Chaff </t>
  </si>
  <si>
    <t>250 lbs</t>
  </si>
  <si>
    <t>AGM-12A, -B</t>
  </si>
  <si>
    <t xml:space="preserve">Wire-Guided </t>
  </si>
  <si>
    <t>(Bullpup)</t>
  </si>
  <si>
    <t>(Sidewinder)</t>
  </si>
  <si>
    <t>2,040 lbs</t>
  </si>
  <si>
    <t>B28</t>
  </si>
  <si>
    <t>2,120 lbs</t>
  </si>
  <si>
    <t>B43</t>
  </si>
  <si>
    <t>500 lbs</t>
  </si>
  <si>
    <t>B57</t>
  </si>
  <si>
    <t>715 lbs</t>
  </si>
  <si>
    <t>B61</t>
  </si>
  <si>
    <t>823 lbs</t>
  </si>
  <si>
    <t>3,049 lbs</t>
  </si>
  <si>
    <t>427 lbs</t>
  </si>
  <si>
    <t>450 lbs</t>
  </si>
  <si>
    <t>4,572 lbs</t>
  </si>
  <si>
    <t>3,255 lbs</t>
  </si>
  <si>
    <t>330 lbs empty.</t>
  </si>
  <si>
    <t>347 lbs empty.</t>
  </si>
  <si>
    <t>697 lbs</t>
  </si>
  <si>
    <t>720 lbs</t>
  </si>
  <si>
    <t>531 lbs</t>
  </si>
  <si>
    <t>985 lbs</t>
  </si>
  <si>
    <t>529 lbs</t>
  </si>
  <si>
    <t>AGM-45</t>
  </si>
  <si>
    <t xml:space="preserve">Anti-Radiation </t>
  </si>
  <si>
    <t>(Shrike)</t>
  </si>
  <si>
    <t>AGM-78</t>
  </si>
  <si>
    <t>(Starm)</t>
  </si>
  <si>
    <t>1,970 lbs</t>
  </si>
  <si>
    <t>830 lbs</t>
  </si>
  <si>
    <t>Cluster</t>
  </si>
  <si>
    <t>CBU-54</t>
  </si>
  <si>
    <t>832 lbs</t>
  </si>
  <si>
    <t>857 lbs</t>
  </si>
  <si>
    <t>BLU-27/B</t>
  </si>
  <si>
    <t>1,354 lbs</t>
  </si>
  <si>
    <t>AGM-12C</t>
  </si>
  <si>
    <t>1,779 lbs</t>
  </si>
  <si>
    <t>QRC 160-8</t>
  </si>
  <si>
    <t>300 lbs</t>
  </si>
  <si>
    <t>317 lbs</t>
  </si>
  <si>
    <t>w/ RATG.</t>
  </si>
  <si>
    <t>425 lbs</t>
  </si>
  <si>
    <t>AIM-9B, -E</t>
  </si>
  <si>
    <t xml:space="preserve">  7 x 2.75-in</t>
  </si>
  <si>
    <t>Names</t>
  </si>
  <si>
    <t>Max. T-O,</t>
  </si>
  <si>
    <t>catapult launch</t>
  </si>
  <si>
    <t>JP-4 (6.4 lbs/gal)</t>
  </si>
  <si>
    <t>Max Airspeed, Airframe</t>
  </si>
  <si>
    <t>Max Airspeed, Engine, 0 drag</t>
  </si>
  <si>
    <t>Ceiling</t>
  </si>
  <si>
    <t>Maximun Sink Rate</t>
  </si>
  <si>
    <t>Internal Countermeasures</t>
  </si>
  <si>
    <t>Chaff / Flare</t>
  </si>
  <si>
    <t>Guns, internal</t>
  </si>
  <si>
    <r>
      <t xml:space="preserve">MK-12  </t>
    </r>
    <r>
      <rPr>
        <sz val="8"/>
        <rFont val="Arial"/>
        <family val="2"/>
      </rPr>
      <t>20mm</t>
    </r>
  </si>
  <si>
    <t>(blank)</t>
  </si>
  <si>
    <t>FJ-4 -4B Flight Manual (1959)</t>
  </si>
  <si>
    <t>Take Off Speed, Full Flaps</t>
  </si>
  <si>
    <t>146 kias</t>
  </si>
  <si>
    <t>161 kias</t>
  </si>
  <si>
    <t>pg 90</t>
  </si>
  <si>
    <r>
      <t>FJ-4 -4B Supplemental (</t>
    </r>
    <r>
      <rPr>
        <sz val="10"/>
        <color indexed="12"/>
        <rFont val="Arial"/>
        <family val="2"/>
      </rPr>
      <t>1959</t>
    </r>
    <r>
      <rPr>
        <sz val="10"/>
        <rFont val="Arial"/>
        <family val="0"/>
      </rPr>
      <t>)</t>
    </r>
  </si>
  <si>
    <t>MK 7</t>
  </si>
  <si>
    <t>MK 12</t>
  </si>
  <si>
    <t>MK 28</t>
  </si>
  <si>
    <t>pg 16</t>
  </si>
  <si>
    <t>195 lbs</t>
  </si>
  <si>
    <t xml:space="preserve">         </t>
  </si>
  <si>
    <t>134 lbs</t>
  </si>
  <si>
    <t>200-Gal</t>
  </si>
  <si>
    <t>xxx lbs empty</t>
  </si>
  <si>
    <t>Aero 7D</t>
  </si>
  <si>
    <t>Aero 10</t>
  </si>
  <si>
    <t>xxx lbs</t>
  </si>
  <si>
    <t>TV  A-G</t>
  </si>
  <si>
    <t>Five Bullpups + one control pod.</t>
  </si>
  <si>
    <t>AGM-12A</t>
  </si>
  <si>
    <t>260 lbs</t>
  </si>
  <si>
    <t>1,971 lbs</t>
  </si>
  <si>
    <t>Tactical</t>
  </si>
  <si>
    <t>(B28)</t>
  </si>
  <si>
    <t>Station 2 only.</t>
  </si>
  <si>
    <t>1,156 lbs</t>
  </si>
  <si>
    <t>Aero 7A</t>
  </si>
  <si>
    <r>
      <t>Max Airspeed, Engine</t>
    </r>
    <r>
      <rPr>
        <sz val="10"/>
        <rFont val="Arial"/>
        <family val="2"/>
      </rPr>
      <t xml:space="preserve">, </t>
    </r>
    <r>
      <rPr>
        <sz val="9"/>
        <rFont val="Arial"/>
        <family val="2"/>
      </rPr>
      <t>Gr Wt xx,000 lbs</t>
    </r>
  </si>
  <si>
    <t>(Provisional)</t>
  </si>
  <si>
    <r>
      <t xml:space="preserve">Internal Usable Fuel (Gal) w/ </t>
    </r>
    <r>
      <rPr>
        <i/>
        <sz val="10"/>
        <rFont val="Arial"/>
        <family val="2"/>
      </rPr>
      <t>Tip Tanks</t>
    </r>
  </si>
  <si>
    <t>537 kias = 0.82M @ 650 ft</t>
  </si>
  <si>
    <t>+7.33; - 3.0</t>
  </si>
  <si>
    <t>F-84B -C -D Flight Manual (1949)</t>
  </si>
  <si>
    <t>F-84G Flight Manual (1952)</t>
  </si>
  <si>
    <t>F-84B SAC (1950)</t>
  </si>
  <si>
    <t>F-84C SAC (1950)</t>
  </si>
  <si>
    <t>F-84D SAC (1950)</t>
  </si>
  <si>
    <t>F-84E SAC (1950)</t>
  </si>
  <si>
    <t>F-84E SAC (1951)</t>
  </si>
  <si>
    <t>pg 83</t>
  </si>
  <si>
    <t>If no ammo is carried in the wing root gun,</t>
  </si>
  <si>
    <t xml:space="preserve">  two total in the wing roots; for a total of six.</t>
  </si>
  <si>
    <t xml:space="preserve">  then a ballast must be substituted.  pg 83</t>
  </si>
  <si>
    <t>Able to pull 2.3g at 40,000 ft.  pg 85</t>
  </si>
  <si>
    <t>pg 92</t>
  </si>
  <si>
    <t>F-84G manual list JP-4 weight as 6.5 lbs/gal.</t>
  </si>
  <si>
    <t>F-84G manual list JP-5 weight is not listed.</t>
  </si>
  <si>
    <t>pg 42</t>
  </si>
  <si>
    <t xml:space="preserve"> 15,300 lbs</t>
  </si>
  <si>
    <t xml:space="preserve"> 18,600 lbs</t>
  </si>
  <si>
    <t xml:space="preserve"> 22,200 lbs</t>
  </si>
  <si>
    <t>113 kias</t>
  </si>
  <si>
    <t xml:space="preserve">  from mph to knots.</t>
  </si>
  <si>
    <t xml:space="preserve"> Note: speed converted</t>
  </si>
  <si>
    <t>122 kias</t>
  </si>
  <si>
    <t>pg 13</t>
  </si>
  <si>
    <t>16,260 lbs</t>
  </si>
  <si>
    <t>16,860 lbs</t>
  </si>
  <si>
    <t>pg 25</t>
  </si>
  <si>
    <t>pg 28</t>
  </si>
  <si>
    <t xml:space="preserve"> 13,450 lbs</t>
  </si>
  <si>
    <t xml:space="preserve"> 16,350 lbs</t>
  </si>
  <si>
    <t>130 kias</t>
  </si>
  <si>
    <t>pg 35</t>
  </si>
  <si>
    <t>Racks</t>
  </si>
  <si>
    <t>F-84B-21 &amp; up</t>
  </si>
  <si>
    <t xml:space="preserve">pg 36, 37 </t>
  </si>
  <si>
    <t>AN-M81</t>
  </si>
  <si>
    <t>Fragmentation bomb.</t>
  </si>
  <si>
    <t>100-lbs</t>
  </si>
  <si>
    <t>115-lbs</t>
  </si>
  <si>
    <t>528 kias</t>
  </si>
  <si>
    <t>pg 25, 46</t>
  </si>
  <si>
    <t>540 kias</t>
  </si>
  <si>
    <t>528 kias = 0.8M @ 150 ft</t>
  </si>
  <si>
    <t>pg xx</t>
  </si>
  <si>
    <t>F-84B, -C, -D</t>
  </si>
  <si>
    <t>pg 1, 51; SAC</t>
  </si>
  <si>
    <t>No wing pylon fuel tanks.</t>
  </si>
  <si>
    <t>230-Gal</t>
  </si>
  <si>
    <t>M3  .50-Cal</t>
  </si>
  <si>
    <t>pg 11</t>
  </si>
  <si>
    <t xml:space="preserve">  aka Dive Brakes</t>
  </si>
  <si>
    <t>(1,000 lbs ea)</t>
  </si>
  <si>
    <t>40,800 ft</t>
  </si>
  <si>
    <t>42,850 ft</t>
  </si>
  <si>
    <t>40,650 ft</t>
  </si>
  <si>
    <t>39,200 ft</t>
  </si>
  <si>
    <t>F-84F manual list JP-4 weight as 6.5 lbs/gal.</t>
  </si>
  <si>
    <t>F-84F manual list JP-5 weight is not listed.</t>
  </si>
  <si>
    <t>F-84F      Flight Manual (1954)</t>
  </si>
  <si>
    <t>F-84F-25  Flight Manual (1956)</t>
  </si>
  <si>
    <t>F-84F-25</t>
  </si>
  <si>
    <t>RF-84F</t>
  </si>
  <si>
    <t>RF-84F    Flight Manual (1966)</t>
  </si>
  <si>
    <t>pg 9</t>
  </si>
  <si>
    <t xml:space="preserve"> 16,000 lbs</t>
  </si>
  <si>
    <t>pg 4, 74</t>
  </si>
  <si>
    <t>pg 75</t>
  </si>
  <si>
    <t xml:space="preserve"> design limit</t>
  </si>
  <si>
    <t xml:space="preserve"> placarded limit</t>
  </si>
  <si>
    <t>+ 9.33; - 4.0</t>
  </si>
  <si>
    <t>+ 7.50; - 3.2</t>
  </si>
  <si>
    <t>It is not necessary to carry ballast in the fuselage ammo</t>
  </si>
  <si>
    <t xml:space="preserve"> cans if ammunition is not carried for the nose guns.  pg 86</t>
  </si>
  <si>
    <t>pg 84, 86</t>
  </si>
  <si>
    <t>pg 23, 88</t>
  </si>
  <si>
    <t>pg 9 of 322</t>
  </si>
  <si>
    <t>pg 10 of 322</t>
  </si>
  <si>
    <t>pg 30 of 322</t>
  </si>
  <si>
    <t>pg 59 of 322</t>
  </si>
  <si>
    <t>450-Gal</t>
  </si>
  <si>
    <t>pg 157 of 322</t>
  </si>
  <si>
    <t>450 kias = 0.9M @ 16,800 ft</t>
  </si>
  <si>
    <t>470 kias = 0.9M @ 14,370 ft</t>
  </si>
  <si>
    <t>+ 5.67; - 2.33</t>
  </si>
  <si>
    <t>F-101A</t>
  </si>
  <si>
    <t>Released in Playset v 3.8, RF-101</t>
  </si>
  <si>
    <t>F-101B -F Flight Manual (1963)</t>
  </si>
  <si>
    <t>RF-101G -H Flight Manual (1971)</t>
  </si>
  <si>
    <t>F-101F</t>
  </si>
  <si>
    <t>RF-101A</t>
  </si>
  <si>
    <t>RF-101G</t>
  </si>
  <si>
    <t>Crew Members</t>
  </si>
  <si>
    <t>One</t>
  </si>
  <si>
    <t>Block 20</t>
  </si>
  <si>
    <t>J57-P-13</t>
  </si>
  <si>
    <t>pg 1-14</t>
  </si>
  <si>
    <t>pg 1-1, 4-48D</t>
  </si>
  <si>
    <t>1,500 rnds</t>
  </si>
  <si>
    <t>+ 6.33, - 3.0</t>
  </si>
  <si>
    <t>+ 7.33, - 3.0</t>
  </si>
  <si>
    <t>+ 7.33, - 4.8</t>
  </si>
  <si>
    <t>+ 8.67; - 3.0</t>
  </si>
  <si>
    <t>700 kias = 1.7M @ 32,800 ft</t>
  </si>
  <si>
    <t xml:space="preserve"> below 25,000 ft</t>
  </si>
  <si>
    <t xml:space="preserve"> above 25,000 ft</t>
  </si>
  <si>
    <t>1.7 M</t>
  </si>
  <si>
    <t>pg 5-5, 5-7</t>
  </si>
  <si>
    <t>pg 1-1, 5-8</t>
  </si>
  <si>
    <t xml:space="preserve"> 35,000 lbs</t>
  </si>
  <si>
    <t xml:space="preserve"> 45,000 lbs</t>
  </si>
  <si>
    <t xml:space="preserve"> 50,000 lbs</t>
  </si>
  <si>
    <t>159 kias</t>
  </si>
  <si>
    <t>189 kias</t>
  </si>
  <si>
    <t>pg A3-2</t>
  </si>
  <si>
    <t>848 lbs ammo</t>
  </si>
  <si>
    <t>25,815 lbs</t>
  </si>
  <si>
    <t>25,613 lbs</t>
  </si>
  <si>
    <t>pg 4-50A; SAC</t>
  </si>
  <si>
    <t>Block 40</t>
  </si>
  <si>
    <t>Block 120</t>
  </si>
  <si>
    <t>J57-P-53</t>
  </si>
  <si>
    <t>J57-P-55</t>
  </si>
  <si>
    <t>Rotory</t>
  </si>
  <si>
    <t>Door</t>
  </si>
  <si>
    <t>31,300 lbs</t>
  </si>
  <si>
    <t>32,200 lbs</t>
  </si>
  <si>
    <r>
      <t xml:space="preserve">incl. Aircrew </t>
    </r>
    <r>
      <rPr>
        <sz val="7"/>
        <rFont val="Arial"/>
        <family val="2"/>
      </rPr>
      <t>(230 lbs each)</t>
    </r>
    <r>
      <rPr>
        <sz val="8"/>
        <rFont val="Arial"/>
        <family val="2"/>
      </rPr>
      <t>, oils, unusable fuel, no ammo, wing pylons</t>
    </r>
  </si>
  <si>
    <t>(Falcon)</t>
  </si>
  <si>
    <t>Aerial Rocket</t>
  </si>
  <si>
    <t>AND</t>
  </si>
  <si>
    <t>"The (F-101B) has provisions for launching two MB-1 (AIR-2A Genie) rockets</t>
  </si>
  <si>
    <t xml:space="preserve">  and two GAR-2A (AIM-4 Falcon) missiles. The armament is carried on a ro-</t>
  </si>
  <si>
    <t xml:space="preserve">  tary door on the underside of the fuselage aft of the nose gear well. The</t>
  </si>
  <si>
    <t xml:space="preserve">  rotary door stores two MB-1 rockets on the internal bay and two GAR-2A</t>
  </si>
  <si>
    <t xml:space="preserve">  missiles externally."</t>
  </si>
  <si>
    <t>The F-101B could carry AIM-4 Falcon missiles in lieu of Genie rockets.</t>
  </si>
  <si>
    <t>Two</t>
  </si>
  <si>
    <t>T.O. 4T-1-4</t>
  </si>
  <si>
    <t>1.73 M</t>
  </si>
  <si>
    <t>700 kias = 1.73M @ 34,000 ft</t>
  </si>
  <si>
    <t>pg 5-4, 5-7</t>
  </si>
  <si>
    <t>+ 6.8; - 2.8</t>
  </si>
  <si>
    <t>152 kias</t>
  </si>
  <si>
    <t>162 kias</t>
  </si>
  <si>
    <t>181 kias</t>
  </si>
  <si>
    <t>pg A3-11</t>
  </si>
  <si>
    <t>Gr Wt 33,000 lbs</t>
  </si>
  <si>
    <t>Gr Wt 40,000 lbs</t>
  </si>
  <si>
    <t>Max Airspeed, Engine, Max thrust</t>
  </si>
  <si>
    <t>696 ktas</t>
  </si>
  <si>
    <t>829 ktas</t>
  </si>
  <si>
    <t>919 ktas</t>
  </si>
  <si>
    <t>951 ktas</t>
  </si>
  <si>
    <t>935 ktas</t>
  </si>
  <si>
    <t>774 ktas</t>
  </si>
  <si>
    <r>
      <t xml:space="preserve">F-101B -F </t>
    </r>
    <r>
      <rPr>
        <sz val="10"/>
        <color indexed="17"/>
        <rFont val="Arial"/>
        <family val="2"/>
      </rPr>
      <t>F</t>
    </r>
    <r>
      <rPr>
        <sz val="10"/>
        <rFont val="Arial"/>
        <family val="0"/>
      </rPr>
      <t xml:space="preserve">light </t>
    </r>
    <r>
      <rPr>
        <sz val="10"/>
        <color indexed="17"/>
        <rFont val="Arial"/>
        <family val="2"/>
      </rPr>
      <t>M</t>
    </r>
    <r>
      <rPr>
        <sz val="10"/>
        <rFont val="Arial"/>
        <family val="0"/>
      </rPr>
      <t>anual (1980)</t>
    </r>
  </si>
  <si>
    <r>
      <t>GAR-2A</t>
    </r>
    <r>
      <rPr>
        <sz val="8"/>
        <rFont val="Arial"/>
        <family val="2"/>
      </rPr>
      <t xml:space="preserve">  (AIM-4)</t>
    </r>
  </si>
  <si>
    <t>133 lbs</t>
  </si>
  <si>
    <t>838 lbs</t>
  </si>
  <si>
    <r>
      <t>MB-1</t>
    </r>
    <r>
      <rPr>
        <sz val="8"/>
        <rFont val="Arial"/>
        <family val="2"/>
      </rPr>
      <t xml:space="preserve">      (AIR-2)</t>
    </r>
  </si>
  <si>
    <t>53,800 ft</t>
  </si>
  <si>
    <r>
      <t xml:space="preserve">pg </t>
    </r>
    <r>
      <rPr>
        <sz val="8"/>
        <color indexed="17"/>
        <rFont val="Arial"/>
        <family val="2"/>
      </rPr>
      <t>A3-17</t>
    </r>
  </si>
  <si>
    <r>
      <t xml:space="preserve">pg 1-1, </t>
    </r>
    <r>
      <rPr>
        <sz val="8"/>
        <color indexed="17"/>
        <rFont val="Arial"/>
        <family val="2"/>
      </rPr>
      <t>A1-4</t>
    </r>
  </si>
  <si>
    <t>240 lbs empty.</t>
  </si>
  <si>
    <t>3,300 lbs</t>
  </si>
  <si>
    <r>
      <t xml:space="preserve">F-84   </t>
    </r>
    <r>
      <rPr>
        <sz val="8"/>
        <rFont val="Arial"/>
        <family val="2"/>
      </rPr>
      <t>[modified]</t>
    </r>
  </si>
  <si>
    <t>AN/APG-37</t>
  </si>
  <si>
    <t>F-101A     Flight Manual (1961)</t>
  </si>
  <si>
    <r>
      <t xml:space="preserve">RF-101A     </t>
    </r>
    <r>
      <rPr>
        <sz val="10"/>
        <color indexed="61"/>
        <rFont val="Arial"/>
        <family val="2"/>
      </rPr>
      <t>F</t>
    </r>
    <r>
      <rPr>
        <sz val="10"/>
        <rFont val="Arial"/>
        <family val="0"/>
      </rPr>
      <t xml:space="preserve">light </t>
    </r>
    <r>
      <rPr>
        <sz val="10"/>
        <color indexed="61"/>
        <rFont val="Arial"/>
        <family val="2"/>
      </rPr>
      <t>M</t>
    </r>
    <r>
      <rPr>
        <sz val="10"/>
        <rFont val="Arial"/>
        <family val="0"/>
      </rPr>
      <t>anual (1958)</t>
    </r>
  </si>
  <si>
    <r>
      <t xml:space="preserve">Internal Usable Fuel </t>
    </r>
    <r>
      <rPr>
        <i/>
        <sz val="9"/>
        <rFont val="Arial"/>
        <family val="2"/>
      </rPr>
      <t>(include tip tanks)</t>
    </r>
  </si>
  <si>
    <t>Fuel only</t>
  </si>
  <si>
    <t>Fuel-Rocket</t>
  </si>
  <si>
    <t>pg 1-2, 4-35</t>
  </si>
  <si>
    <t>Note: "above 20,000 ft, airspeed is unrestricted."</t>
  </si>
  <si>
    <t>-the design of the airplane precludes exceeding the maximun takeoff</t>
  </si>
  <si>
    <t xml:space="preserve">    gross weight under normal operating conditions.  pg 5-13 (-C)</t>
  </si>
  <si>
    <t>pg A-28</t>
  </si>
  <si>
    <t xml:space="preserve"> 30,000 lbs</t>
  </si>
  <si>
    <t xml:space="preserve"> 34,000 lbs</t>
  </si>
  <si>
    <t xml:space="preserve"> 38,000 lbs</t>
  </si>
  <si>
    <t>119 kias</t>
  </si>
  <si>
    <t>pg A-39</t>
  </si>
  <si>
    <t>48,200 ft</t>
  </si>
  <si>
    <t>pg A-54</t>
  </si>
  <si>
    <t>517 ktas</t>
  </si>
  <si>
    <t>506 ktas</t>
  </si>
  <si>
    <t>483 ktas</t>
  </si>
  <si>
    <t>451 ktas</t>
  </si>
  <si>
    <t>Tips</t>
  </si>
  <si>
    <t>Note: "These limits are imposed to reduce the hazard of</t>
  </si>
  <si>
    <t xml:space="preserve">             low elevator control at high speeds &amp; low altitudes."</t>
  </si>
  <si>
    <r>
      <t xml:space="preserve">Complete; not used in game yet  </t>
    </r>
    <r>
      <rPr>
        <sz val="10"/>
        <color indexed="10"/>
        <rFont val="Arial"/>
        <family val="2"/>
      </rPr>
      <t>[need to audit; F.E. needs updated]</t>
    </r>
  </si>
  <si>
    <t>* take in consideration notes listed in max airspeed.</t>
  </si>
  <si>
    <t>Notice: level speed is higher than imposed airframe speed limits.</t>
  </si>
  <si>
    <t>pg 1-6</t>
  </si>
  <si>
    <t>pg 1-1, 5-13</t>
  </si>
  <si>
    <t>F-89J Flight Manual (1965)</t>
  </si>
  <si>
    <t>F-89H Flight Manual (1959)</t>
  </si>
  <si>
    <t>F-89D Flight Manual (1957)</t>
  </si>
  <si>
    <t>F-89B -C Flight Manual (1958)</t>
  </si>
  <si>
    <t>682 lbs ammo</t>
  </si>
  <si>
    <t>pg 4-45</t>
  </si>
  <si>
    <t>pg 5-8, 5-11</t>
  </si>
  <si>
    <t>18.1 lbs</t>
  </si>
  <si>
    <t>1,882 lbs</t>
  </si>
  <si>
    <t>(total wt)</t>
  </si>
  <si>
    <t>(434 lbs)</t>
  </si>
  <si>
    <t>Weight referenced in F-89D, pg 5-12.</t>
  </si>
  <si>
    <r>
      <t xml:space="preserve">Weight referenced in F-89D </t>
    </r>
    <r>
      <rPr>
        <sz val="8"/>
        <rFont val="Arial"/>
        <family val="2"/>
      </rPr>
      <t>(not a typo)</t>
    </r>
    <r>
      <rPr>
        <i/>
        <sz val="9"/>
        <rFont val="Arial"/>
        <family val="2"/>
      </rPr>
      <t>, pg 5-12.</t>
    </r>
  </si>
  <si>
    <t>13,668 lbs</t>
  </si>
  <si>
    <t>13,818 lbs</t>
  </si>
  <si>
    <r>
      <t xml:space="preserve">incl. Aircrew </t>
    </r>
    <r>
      <rPr>
        <sz val="7"/>
        <rFont val="Arial"/>
        <family val="2"/>
      </rPr>
      <t>(460 lbs)</t>
    </r>
    <r>
      <rPr>
        <sz val="8"/>
        <rFont val="Arial"/>
        <family val="2"/>
      </rPr>
      <t>, oils, unusable fuel, no ammo, wing pylons {calculated for FA, using JP-5 fuel wt}</t>
    </r>
  </si>
  <si>
    <t>incl. Pilot, oils, unusable fuel, no ammo, wing pylons {calculated for FA, using JP-5 fuel wt}</t>
  </si>
  <si>
    <r>
      <t xml:space="preserve">incl. Pilot </t>
    </r>
    <r>
      <rPr>
        <sz val="7"/>
        <rFont val="Arial"/>
        <family val="2"/>
      </rPr>
      <t>(230 lbs)</t>
    </r>
    <r>
      <rPr>
        <sz val="8"/>
        <rFont val="Arial"/>
        <family val="2"/>
      </rPr>
      <t>, oils, unusable fuel, no ammo, wing pylons {calculated for FA, using JP-5 fuel wt}</t>
    </r>
  </si>
  <si>
    <t xml:space="preserve"> 40,000 lbs</t>
  </si>
  <si>
    <t xml:space="preserve"> 44,000 lbs</t>
  </si>
  <si>
    <t>139 kias</t>
  </si>
  <si>
    <t>487 ktas</t>
  </si>
  <si>
    <t>434 ktas</t>
  </si>
  <si>
    <t>pg A-42</t>
  </si>
  <si>
    <t>pg 4-45, 1-20</t>
  </si>
  <si>
    <t>F-89A SAC (1950)</t>
  </si>
  <si>
    <t>F-89B SAC (1953)</t>
  </si>
  <si>
    <t>F-89D SAC (1954)</t>
  </si>
  <si>
    <t>F-89F SAC (1952)</t>
  </si>
  <si>
    <t>F-89H SAC (1957)</t>
  </si>
  <si>
    <t>F-89J SAC (1958)</t>
  </si>
  <si>
    <t>F-89C 1 SAC (1953)</t>
  </si>
  <si>
    <t>F-89C 2 SAC (1953)</t>
  </si>
  <si>
    <t>Gr Wt 30,000 lbs</t>
  </si>
  <si>
    <t>610 kias</t>
  </si>
  <si>
    <t>pg 167 of 322</t>
  </si>
  <si>
    <t>pg 168 of 322</t>
  </si>
  <si>
    <t>pg 170 of 322</t>
  </si>
  <si>
    <t>pg 172 of 322</t>
  </si>
  <si>
    <t>pg 226 of 322</t>
  </si>
  <si>
    <t xml:space="preserve"> 27,000 lbs</t>
  </si>
  <si>
    <t>140 kias</t>
  </si>
  <si>
    <t>155 kias</t>
  </si>
  <si>
    <t>175 kias</t>
  </si>
  <si>
    <t>xxx lbs empty.</t>
  </si>
  <si>
    <t>136 lbs empty.</t>
  </si>
  <si>
    <r>
      <t xml:space="preserve">pg 61; </t>
    </r>
    <r>
      <rPr>
        <sz val="8"/>
        <color indexed="12"/>
        <rFont val="Arial"/>
        <family val="2"/>
      </rPr>
      <t>23</t>
    </r>
  </si>
  <si>
    <t xml:space="preserve">  600 kias = 1.1 M @ 12,650 ft</t>
  </si>
  <si>
    <t>pg 22B</t>
  </si>
  <si>
    <t xml:space="preserve">  FJ-4, with AFC 465 installed.</t>
  </si>
  <si>
    <t>station 1 &amp; 6</t>
  </si>
  <si>
    <t>station 2 &amp; 5</t>
  </si>
  <si>
    <t>station 3 &amp; 4</t>
  </si>
  <si>
    <t xml:space="preserve">  FJ-4, with AFC 479 installed.</t>
  </si>
  <si>
    <t>FJ-4 = F-1E</t>
  </si>
  <si>
    <t>FJ-4B SAC (1959)</t>
  </si>
  <si>
    <t>FJ-4   SAC (1958)</t>
  </si>
  <si>
    <r>
      <t xml:space="preserve">SAC; pg </t>
    </r>
    <r>
      <rPr>
        <sz val="8"/>
        <color indexed="12"/>
        <rFont val="Arial"/>
        <family val="2"/>
      </rPr>
      <t>24</t>
    </r>
  </si>
  <si>
    <t>13,210 lbs</t>
  </si>
  <si>
    <t>13,721 lbs</t>
  </si>
  <si>
    <t>13,778 lbs</t>
  </si>
  <si>
    <t>14,430 lbs</t>
  </si>
  <si>
    <t>568 ktas</t>
  </si>
  <si>
    <t>566 ktas</t>
  </si>
  <si>
    <t>558 ktas</t>
  </si>
  <si>
    <t>542 ktas</t>
  </si>
  <si>
    <t>510 ktas</t>
  </si>
  <si>
    <t>593 ktas</t>
  </si>
  <si>
    <t>588 ktas</t>
  </si>
  <si>
    <t>575 ktas</t>
  </si>
  <si>
    <t>pg 1-4; 1-163</t>
  </si>
  <si>
    <t>pg 48A</t>
  </si>
  <si>
    <t>pg 1-64</t>
  </si>
  <si>
    <t>49,500 ft</t>
  </si>
  <si>
    <t>51,100 ft</t>
  </si>
  <si>
    <t>2 bkts, 30 ea</t>
  </si>
  <si>
    <t>30,000 lbs</t>
  </si>
  <si>
    <t>pg 11-29</t>
  </si>
  <si>
    <t>pg 11-107</t>
  </si>
  <si>
    <t xml:space="preserve">  775 kias = 1.8 M @ 31,150 ft</t>
  </si>
  <si>
    <t xml:space="preserve">  800 kias = 1.9 M @ 33,300 ft</t>
  </si>
  <si>
    <t>Max Airspeed, Engine, Max thrust, 2 AIM-9s</t>
  </si>
  <si>
    <t>No wing pylons; no external fuel.</t>
  </si>
  <si>
    <t>No external fuel.</t>
  </si>
  <si>
    <t>165 kts</t>
  </si>
  <si>
    <t>Pilot Interview</t>
  </si>
  <si>
    <t>56,500 ft</t>
  </si>
  <si>
    <t>53,000 ft</t>
  </si>
  <si>
    <t>pg 1-149</t>
  </si>
  <si>
    <t>pg 1-151</t>
  </si>
  <si>
    <t>pg 1-152</t>
  </si>
  <si>
    <t>pg 1-155</t>
  </si>
  <si>
    <t xml:space="preserve">  52 lbs empty</t>
  </si>
  <si>
    <t xml:space="preserve">  70 lbs empty</t>
  </si>
  <si>
    <t>158 lbs</t>
  </si>
  <si>
    <t>AIM-9D/G</t>
  </si>
  <si>
    <t>AIM-9H</t>
  </si>
  <si>
    <t>190 lbs</t>
  </si>
  <si>
    <t>Aero 1D</t>
  </si>
  <si>
    <t>207 lbs empty.</t>
  </si>
  <si>
    <t>300-Gal</t>
  </si>
  <si>
    <t>2,247 lbs</t>
  </si>
  <si>
    <t>LAU-60</t>
  </si>
  <si>
    <t>LAU-68</t>
  </si>
  <si>
    <t>LAU-69</t>
  </si>
  <si>
    <t>217 lbs</t>
  </si>
  <si>
    <t>506 lbs</t>
  </si>
  <si>
    <t>473 lbs</t>
  </si>
  <si>
    <t>133 lbs empty</t>
  </si>
  <si>
    <t xml:space="preserve">  67 lbs empty</t>
  </si>
  <si>
    <t>(Rockeye)</t>
  </si>
  <si>
    <t>MK-79  Mod 1</t>
  </si>
  <si>
    <t>475 lbs</t>
  </si>
  <si>
    <t>MK-77  Mod 4</t>
  </si>
  <si>
    <t>806 lbs</t>
  </si>
  <si>
    <t>pg 246w</t>
  </si>
  <si>
    <t>pg 8-61</t>
  </si>
  <si>
    <t>pg 222</t>
  </si>
  <si>
    <r>
      <t xml:space="preserve">M3    </t>
    </r>
    <r>
      <rPr>
        <sz val="8"/>
        <rFont val="Arial"/>
        <family val="2"/>
      </rPr>
      <t>20mm</t>
    </r>
  </si>
  <si>
    <t>(500 lbs ea)</t>
  </si>
  <si>
    <t>F-9J manual list JP-4 weight as 6.5 lbs/gal.</t>
  </si>
  <si>
    <r>
      <t xml:space="preserve">M2    </t>
    </r>
    <r>
      <rPr>
        <sz val="8"/>
        <rFont val="Arial"/>
        <family val="2"/>
      </rPr>
      <t>20mm</t>
    </r>
  </si>
  <si>
    <t>Hispano-Suiza M2 cannon.</t>
  </si>
  <si>
    <t>No manuals mention AIM-7s nor AIM-9s. Only used on test platforms.</t>
  </si>
  <si>
    <t>(Tiny Tim)</t>
  </si>
  <si>
    <t>1,255 lbs</t>
  </si>
  <si>
    <t xml:space="preserve">  1 x 11.75-in</t>
  </si>
  <si>
    <t>148 lbs warhead. Unguided, designed for anti-ship, bridges, and dams. In service: 1944-1953.</t>
  </si>
  <si>
    <t>F-11A</t>
  </si>
  <si>
    <t xml:space="preserve"> 22,000 lbs</t>
  </si>
  <si>
    <t>750 kias</t>
  </si>
  <si>
    <r>
      <t>Max Airspeed, Engine</t>
    </r>
    <r>
      <rPr>
        <sz val="10"/>
        <rFont val="Arial"/>
        <family val="2"/>
      </rPr>
      <t xml:space="preserve">, </t>
    </r>
    <r>
      <rPr>
        <sz val="9"/>
        <rFont val="Arial"/>
        <family val="2"/>
      </rPr>
      <t>Gr Wt 15,000 lbs, 96.5% thrust</t>
    </r>
  </si>
  <si>
    <t xml:space="preserve"> 35,000 ft</t>
  </si>
  <si>
    <t>580 ktas</t>
  </si>
  <si>
    <t>577 ktas</t>
  </si>
  <si>
    <t>544 ktas</t>
  </si>
  <si>
    <t xml:space="preserve"> 42,000 ft</t>
  </si>
  <si>
    <t>534 ktas</t>
  </si>
  <si>
    <t>F-11 supplemental manual list JP-4 weight as 6.5 lbs/gal.</t>
  </si>
  <si>
    <t>F-11 supplemental manual list JP-5 weight as 6.8 lbs/gal.</t>
  </si>
  <si>
    <t>127 kcas</t>
  </si>
  <si>
    <t>145 kcas</t>
  </si>
  <si>
    <t>43,000 ft</t>
  </si>
  <si>
    <t>Ceiling, Mil thrust</t>
  </si>
  <si>
    <t>pg 46</t>
  </si>
  <si>
    <r>
      <t>pg 65</t>
    </r>
    <r>
      <rPr>
        <sz val="8"/>
        <color indexed="12"/>
        <rFont val="Arial"/>
        <family val="2"/>
      </rPr>
      <t>; 42</t>
    </r>
  </si>
  <si>
    <r>
      <t xml:space="preserve">F11F-1 Flight Supplement </t>
    </r>
    <r>
      <rPr>
        <sz val="9"/>
        <rFont val="Arial"/>
        <family val="2"/>
      </rPr>
      <t>(</t>
    </r>
    <r>
      <rPr>
        <sz val="9"/>
        <color indexed="12"/>
        <rFont val="Arial"/>
        <family val="2"/>
      </rPr>
      <t>1957, rev 1959</t>
    </r>
    <r>
      <rPr>
        <sz val="9"/>
        <rFont val="Arial"/>
        <family val="2"/>
      </rPr>
      <t>)</t>
    </r>
  </si>
  <si>
    <t>F-11A SAC  (19xx)</t>
  </si>
  <si>
    <t>(xxx lbs ea)</t>
  </si>
  <si>
    <t>x,xxx lbs</t>
  </si>
  <si>
    <t xml:space="preserve">  # x   #.0-in</t>
  </si>
  <si>
    <t>50,000 ft</t>
  </si>
  <si>
    <r>
      <t>SAC;</t>
    </r>
    <r>
      <rPr>
        <sz val="8"/>
        <color indexed="12"/>
        <rFont val="Arial"/>
        <family val="2"/>
      </rPr>
      <t xml:space="preserve"> pg 43</t>
    </r>
  </si>
  <si>
    <t>F-9J manual list JP-5 weight as 6.8 lbs/gal.</t>
  </si>
  <si>
    <t>field</t>
  </si>
  <si>
    <t>pg 15,</t>
  </si>
  <si>
    <t>pg 101</t>
  </si>
  <si>
    <t>20mm round weight 0.71 lbs each (estimated)</t>
  </si>
  <si>
    <t>540 lbs ammo</t>
  </si>
  <si>
    <t>pg 1, 86, 101</t>
  </si>
  <si>
    <t>12,260 lbs</t>
  </si>
  <si>
    <t>12,060 lbs</t>
  </si>
  <si>
    <t>excl. pilot, usable fuel, ammo, wing pylons {calculated, not listed}.</t>
  </si>
  <si>
    <t>pg 113</t>
  </si>
  <si>
    <t xml:space="preserve"> Sea Level</t>
  </si>
  <si>
    <t xml:space="preserve"> 10,000 ft</t>
  </si>
  <si>
    <t xml:space="preserve"> 20,000 ft</t>
  </si>
  <si>
    <t xml:space="preserve"> 30,000 ft</t>
  </si>
  <si>
    <t xml:space="preserve"> 40,000 ft</t>
  </si>
  <si>
    <t xml:space="preserve"> 15,000 lbs</t>
  </si>
  <si>
    <t xml:space="preserve"> 17,000 lbs</t>
  </si>
  <si>
    <t xml:space="preserve"> 19,000 lbs</t>
  </si>
  <si>
    <t xml:space="preserve"> 21,000 lbs</t>
  </si>
  <si>
    <t xml:space="preserve">  98 kias</t>
  </si>
  <si>
    <t>104 kias</t>
  </si>
  <si>
    <t xml:space="preserve"> 36,000 ft</t>
  </si>
  <si>
    <t>F-10A</t>
  </si>
  <si>
    <t>F3D-2</t>
  </si>
  <si>
    <t>F-10B</t>
  </si>
  <si>
    <t>AN/APG-26</t>
  </si>
  <si>
    <t>Radar System</t>
  </si>
  <si>
    <t>AN/APQ-35A</t>
  </si>
  <si>
    <t>x bkts, xx ea</t>
  </si>
  <si>
    <t>AN/ALQ-31</t>
  </si>
  <si>
    <t>xxx lbs ammo</t>
  </si>
  <si>
    <t>EF-10B Flight Manual (1969)</t>
  </si>
  <si>
    <t>F-10A SAC (1967)</t>
  </si>
  <si>
    <t>F-10B SAC (19xx)</t>
  </si>
  <si>
    <t>pg 19</t>
  </si>
  <si>
    <t>485 ktas</t>
  </si>
  <si>
    <t>523 ktas</t>
  </si>
  <si>
    <t>480 ktas</t>
  </si>
  <si>
    <t>467 ktas</t>
  </si>
  <si>
    <t xml:space="preserve">  485 kias = 0.81 M @ 6,200 ft</t>
  </si>
  <si>
    <t xml:space="preserve"> 20,000 lbs</t>
  </si>
  <si>
    <t xml:space="preserve"> 24,000 lbs</t>
  </si>
  <si>
    <t>121 kias</t>
  </si>
  <si>
    <t>110 kias</t>
  </si>
  <si>
    <t>xxx rnds</t>
  </si>
  <si>
    <t>pg 37, 44</t>
  </si>
  <si>
    <t>(2,000 lbs ea)</t>
  </si>
  <si>
    <t>pg 6; SAC</t>
  </si>
  <si>
    <t>pg 1; SAC</t>
  </si>
  <si>
    <t>26,550 lbs</t>
  </si>
  <si>
    <t>14,989 lbs</t>
  </si>
  <si>
    <t>800 rnds</t>
  </si>
  <si>
    <t>568 lbs ammo</t>
  </si>
  <si>
    <t>pg 33; SAC</t>
  </si>
  <si>
    <t>Aero xx</t>
  </si>
  <si>
    <t>Max Airspeed, Engine, Clean</t>
  </si>
  <si>
    <t>35,500 ft</t>
  </si>
  <si>
    <t>38,000 ft</t>
  </si>
  <si>
    <t>mil-tf-spec</t>
  </si>
  <si>
    <t>pg 7</t>
  </si>
  <si>
    <t>460 ktas</t>
  </si>
  <si>
    <t>476 ktas</t>
  </si>
  <si>
    <t>pg 21; SAC</t>
  </si>
  <si>
    <t>pg 7; SAC</t>
  </si>
  <si>
    <t>Typical load: one ECM pod &amp; one 300 gal tank.</t>
  </si>
  <si>
    <t>F-10A   Flight Manual (1951)</t>
  </si>
  <si>
    <t>F-10B   Flight Manual (1952)</t>
  </si>
  <si>
    <t>27,700 lbs</t>
  </si>
  <si>
    <t>pg 1-25</t>
  </si>
  <si>
    <t>Aero 1A</t>
  </si>
  <si>
    <t>528 ktas</t>
  </si>
  <si>
    <t>143 lbs empty.</t>
  </si>
  <si>
    <t xml:space="preserve">pg 11-7, </t>
  </si>
  <si>
    <t>ALQ-31</t>
  </si>
  <si>
    <t>ALQ-76</t>
  </si>
  <si>
    <t>ALQ-89</t>
  </si>
  <si>
    <t>1,000 lbs</t>
  </si>
  <si>
    <t>600 lbs</t>
  </si>
  <si>
    <t>800 lbs</t>
  </si>
  <si>
    <t>ALE-2</t>
  </si>
  <si>
    <t>Chaff Disp.</t>
  </si>
  <si>
    <t>External Countermeasures</t>
  </si>
  <si>
    <t>350 lbs</t>
  </si>
  <si>
    <t>1,163 lbs</t>
  </si>
  <si>
    <t>2,223 lbs</t>
  </si>
  <si>
    <t xml:space="preserve"> 28,000 lbs</t>
  </si>
  <si>
    <t>pg 11-13</t>
  </si>
  <si>
    <t>108 kias</t>
  </si>
  <si>
    <t>118 kias</t>
  </si>
  <si>
    <t>(Half Flaps)</t>
  </si>
  <si>
    <t>pg 11-20</t>
  </si>
  <si>
    <t>15,500 lbs</t>
  </si>
  <si>
    <r>
      <t>AVGAS</t>
    </r>
    <r>
      <rPr>
        <sz val="10"/>
        <rFont val="Arial"/>
        <family val="0"/>
      </rPr>
      <t xml:space="preserve"> (6.0 lbs/gal)</t>
    </r>
  </si>
  <si>
    <t xml:space="preserve">&lt;-- manual listed fuel.  EF-10B, pg 1-39 &amp; 11-59 </t>
  </si>
  <si>
    <t>143 lbs empty. JP-5 weight.</t>
  </si>
  <si>
    <t>183 lbs empty. JP-5 weight.</t>
  </si>
  <si>
    <t xml:space="preserve"> JP-4 (6.4 lbs/gal)</t>
  </si>
  <si>
    <t xml:space="preserve"> JP-5 (6.8 lbs/gal)</t>
  </si>
  <si>
    <t>pg 121</t>
  </si>
  <si>
    <t>500 ktas</t>
  </si>
  <si>
    <t xml:space="preserve"> 15,000 ft</t>
  </si>
  <si>
    <t>520 ktas</t>
  </si>
  <si>
    <t xml:space="preserve"> 25,000 ft</t>
  </si>
  <si>
    <t>491 ktas</t>
  </si>
  <si>
    <t xml:space="preserve"> put in their place for C.G. purposes.  pg 75</t>
  </si>
  <si>
    <t>When gun ammo is not carried, balast must be</t>
  </si>
  <si>
    <t>pg 1</t>
  </si>
  <si>
    <r>
      <t>F-9J (</t>
    </r>
    <r>
      <rPr>
        <sz val="10"/>
        <color indexed="12"/>
        <rFont val="Arial"/>
        <family val="2"/>
      </rPr>
      <t>F9F-8</t>
    </r>
    <r>
      <rPr>
        <sz val="10"/>
        <rFont val="Arial"/>
        <family val="0"/>
      </rPr>
      <t>) Supplemental (1954)</t>
    </r>
  </si>
  <si>
    <t>A/C Carrier capable</t>
  </si>
  <si>
    <t>pg 2</t>
  </si>
  <si>
    <t>+5.0; -1.0</t>
  </si>
  <si>
    <t>552 ktas</t>
  </si>
  <si>
    <t>624 ktas</t>
  </si>
  <si>
    <t>608 ktas</t>
  </si>
  <si>
    <t>11,860 lbs</t>
  </si>
  <si>
    <t>12,460 lbs</t>
  </si>
  <si>
    <r>
      <t>pg 1;</t>
    </r>
    <r>
      <rPr>
        <sz val="8"/>
        <color indexed="12"/>
        <rFont val="Arial"/>
        <family val="2"/>
      </rPr>
      <t xml:space="preserve"> 13</t>
    </r>
  </si>
  <si>
    <t>117 kias</t>
  </si>
  <si>
    <t>pg 24</t>
  </si>
  <si>
    <t>42,000 ft</t>
  </si>
  <si>
    <t>pg 32</t>
  </si>
  <si>
    <t>525 ktas</t>
  </si>
  <si>
    <t>515 ktas</t>
  </si>
  <si>
    <r>
      <t xml:space="preserve">Max Airspeed, Engine, 95% </t>
    </r>
    <r>
      <rPr>
        <u val="single"/>
        <sz val="9"/>
        <rFont val="Arial"/>
        <family val="2"/>
      </rPr>
      <t>RPM</t>
    </r>
  </si>
  <si>
    <t>(300 ft/min)</t>
  </si>
  <si>
    <t>44,400 ft</t>
  </si>
  <si>
    <t>pg 30, 50, 52</t>
  </si>
  <si>
    <t>43,800 ft</t>
  </si>
  <si>
    <t>pg 115, 139</t>
  </si>
  <si>
    <t>F-9H (F9F-7) Flight Manual (1954)</t>
  </si>
  <si>
    <t>F-9J (F9F-8) Flight Manual (1954)</t>
  </si>
  <si>
    <r>
      <t>Released in playset 3.5</t>
    </r>
    <r>
      <rPr>
        <sz val="9"/>
        <color indexed="10"/>
        <rFont val="Arial"/>
        <family val="2"/>
      </rPr>
      <t xml:space="preserve"> [need to audit; F.E. needs updated]</t>
    </r>
  </si>
  <si>
    <r>
      <t xml:space="preserve">Take Off Speed, </t>
    </r>
    <r>
      <rPr>
        <u val="single"/>
        <sz val="9"/>
        <rFont val="Arial"/>
        <family val="2"/>
      </rPr>
      <t>minimum distance takeoff</t>
    </r>
  </si>
  <si>
    <t xml:space="preserve">  1 x   5.0-in</t>
  </si>
  <si>
    <t>pg 11-53</t>
  </si>
  <si>
    <t>54,600 ft</t>
  </si>
  <si>
    <t>55,400 ft</t>
  </si>
  <si>
    <t>22,000 lbs</t>
  </si>
  <si>
    <t>111 kias</t>
  </si>
  <si>
    <t>123 kias</t>
  </si>
  <si>
    <t>pg 11-131</t>
  </si>
  <si>
    <t>pg 98, 126</t>
  </si>
  <si>
    <t>sup 82</t>
  </si>
  <si>
    <t>147 kias</t>
  </si>
  <si>
    <r>
      <t>Cluster</t>
    </r>
    <r>
      <rPr>
        <sz val="8"/>
        <rFont val="Arial"/>
        <family val="2"/>
      </rPr>
      <t xml:space="preserve"> Bomb</t>
    </r>
  </si>
  <si>
    <t>ECM Jammers</t>
  </si>
  <si>
    <t>AN/ALQ-51A</t>
  </si>
  <si>
    <t>Sup pg 8-34</t>
  </si>
  <si>
    <t>AN/ALE-100</t>
  </si>
  <si>
    <t>pg 8-61; SUP 8-34</t>
  </si>
  <si>
    <t>*Instantaneous G tables in Tac Man, starting pg 1-55, 2-19.</t>
  </si>
  <si>
    <t>pg 1-165, 11-41; Tac 2-5, 2-67</t>
  </si>
  <si>
    <t xml:space="preserve">  47 lbs empty</t>
  </si>
  <si>
    <t xml:space="preserve">  98 lbs empty</t>
  </si>
  <si>
    <t xml:space="preserve">  21 lbs empty</t>
  </si>
  <si>
    <t xml:space="preserve">  95 lbs empty</t>
  </si>
  <si>
    <t>Flare Disp.</t>
  </si>
  <si>
    <t>SUU-40/A</t>
  </si>
  <si>
    <t>xxx lbs empty. Uses MK-24 and MK-45 flares, TAC pg 2-113.</t>
  </si>
  <si>
    <t>F-8H, - J</t>
  </si>
  <si>
    <t>28 lbs</t>
  </si>
  <si>
    <t>19,583 lbs</t>
  </si>
  <si>
    <t>excl. pilot, usable fuel, ammo, wing pylons.</t>
  </si>
  <si>
    <t>pg 4-24</t>
  </si>
  <si>
    <t>* The quantities given for all pylons are for each side.*</t>
  </si>
  <si>
    <t>155 lbs</t>
  </si>
  <si>
    <t>185 lbs</t>
  </si>
  <si>
    <r>
      <t xml:space="preserve">Ammo </t>
    </r>
    <r>
      <rPr>
        <sz val="8"/>
        <rFont val="Arial"/>
        <family val="2"/>
      </rPr>
      <t>(Total)</t>
    </r>
  </si>
  <si>
    <t>355 lbs ammo</t>
  </si>
  <si>
    <t>409 lbs ammo</t>
  </si>
  <si>
    <t>431 lbs</t>
  </si>
  <si>
    <t xml:space="preserve">  2 x   5.0-in</t>
  </si>
  <si>
    <t>(Zuni)</t>
  </si>
  <si>
    <t>LAU-33/A</t>
  </si>
  <si>
    <t>LAU-3A/A</t>
  </si>
  <si>
    <t xml:space="preserve">  79 lbs empty</t>
  </si>
  <si>
    <t>175 lbs</t>
  </si>
  <si>
    <t xml:space="preserve">  51 lbs empty</t>
  </si>
  <si>
    <t>after AFC 488</t>
  </si>
  <si>
    <t>533 lbs</t>
  </si>
  <si>
    <t xml:space="preserve">  4 x   5.0-in</t>
  </si>
  <si>
    <t>105 lbs empty</t>
  </si>
  <si>
    <t>520 lbs</t>
  </si>
  <si>
    <t>(Napalm)</t>
  </si>
  <si>
    <r>
      <t>MK-77</t>
    </r>
    <r>
      <rPr>
        <sz val="8"/>
        <rFont val="Arial"/>
        <family val="2"/>
      </rPr>
      <t xml:space="preserve"> (Mod 1/2)</t>
    </r>
  </si>
  <si>
    <t>LAU-56/A</t>
  </si>
  <si>
    <t>pg 104A,  243; Sup pg 11</t>
  </si>
  <si>
    <r>
      <t>MK-79</t>
    </r>
    <r>
      <rPr>
        <sz val="8"/>
        <rFont val="Arial"/>
        <family val="2"/>
      </rPr>
      <t xml:space="preserve"> (Mod 1)</t>
    </r>
  </si>
  <si>
    <t>912 lbs</t>
  </si>
  <si>
    <t>pg 3, 103, 104A</t>
  </si>
  <si>
    <t>pg 68</t>
  </si>
  <si>
    <t>(100 ft/min)</t>
  </si>
  <si>
    <t>(500 ft/min)</t>
  </si>
  <si>
    <t>570 lbs</t>
  </si>
  <si>
    <r>
      <t xml:space="preserve">pg 58C; </t>
    </r>
    <r>
      <rPr>
        <sz val="8"/>
        <color indexed="12"/>
        <rFont val="Arial"/>
        <family val="2"/>
      </rPr>
      <t>55</t>
    </r>
  </si>
  <si>
    <t>None</t>
  </si>
  <si>
    <t>pg 5-5</t>
  </si>
  <si>
    <t>51,000 lbs</t>
  </si>
  <si>
    <t>MK II   FFAR</t>
  </si>
  <si>
    <t>pg 5-4, 5-6</t>
  </si>
  <si>
    <t>pg A-23</t>
  </si>
  <si>
    <t>pg A-48</t>
  </si>
  <si>
    <t>48,500 ft</t>
  </si>
  <si>
    <t>49,460 ft</t>
  </si>
  <si>
    <t>20,200 lbs</t>
  </si>
  <si>
    <r>
      <t>Ceiling</t>
    </r>
    <r>
      <rPr>
        <u val="single"/>
        <sz val="9"/>
        <rFont val="Arial"/>
        <family val="2"/>
      </rPr>
      <t>, clean</t>
    </r>
  </si>
  <si>
    <r>
      <t>Ceiling</t>
    </r>
    <r>
      <rPr>
        <u val="single"/>
        <sz val="9"/>
        <rFont val="Arial"/>
        <family val="2"/>
      </rPr>
      <t>, max power</t>
    </r>
  </si>
  <si>
    <t>Gr Wt xx,000 lbs</t>
  </si>
  <si>
    <t>Gr Wt 15,500 lbs</t>
  </si>
  <si>
    <t>Gr Wt 21,000 lbs</t>
  </si>
  <si>
    <t>Gr Wt 13,000 lbs</t>
  </si>
  <si>
    <t>Gr Wt 14,500 lbs</t>
  </si>
  <si>
    <t>Gr Wt 15,200 lbs</t>
  </si>
  <si>
    <t>Gr Wt 22,000 lbs</t>
  </si>
  <si>
    <r>
      <t>Ceiling</t>
    </r>
    <r>
      <rPr>
        <u val="single"/>
        <sz val="9"/>
        <rFont val="Arial"/>
        <family val="2"/>
      </rPr>
      <t>, Max Thrust</t>
    </r>
    <r>
      <rPr>
        <sz val="9"/>
        <rFont val="Arial"/>
        <family val="2"/>
      </rPr>
      <t>, Clean</t>
    </r>
  </si>
  <si>
    <t>G limit, clean</t>
  </si>
  <si>
    <t>+7.33; -3.0</t>
  </si>
  <si>
    <t>pg 5-7</t>
  </si>
  <si>
    <t>pg 2-14</t>
  </si>
  <si>
    <t>^^ Flight Envelope only gave speeds for 10k and 35k feet.</t>
  </si>
  <si>
    <t>Gross Wt</t>
  </si>
  <si>
    <t>51,000 ft</t>
  </si>
  <si>
    <t>^^ Numbers are based on F-101B.</t>
  </si>
  <si>
    <t>F-84F</t>
  </si>
  <si>
    <t>J65-W-1A</t>
  </si>
  <si>
    <t>140 kts</t>
  </si>
  <si>
    <t>pg 43</t>
  </si>
  <si>
    <t>Four .50 Cal machine guns in the nose, and</t>
  </si>
  <si>
    <t>1,800 rnds</t>
  </si>
  <si>
    <t>Outer Rack</t>
  </si>
  <si>
    <t>Rocket</t>
  </si>
  <si>
    <t>5-in HVAR</t>
  </si>
  <si>
    <t>12 rockets</t>
  </si>
  <si>
    <t>1.175 M</t>
  </si>
  <si>
    <t>Fuel</t>
  </si>
  <si>
    <t>225 gal</t>
  </si>
  <si>
    <t>-4G</t>
  </si>
  <si>
    <t>pg 84</t>
  </si>
  <si>
    <t>pg 85</t>
  </si>
  <si>
    <t>27,000 lbs</t>
  </si>
  <si>
    <t>pg 89</t>
  </si>
  <si>
    <t>Control response decreases noticeably above 0.9 M.</t>
  </si>
  <si>
    <t>F.E. pg 95, 98, and 99 of 223</t>
  </si>
  <si>
    <t>10G</t>
  </si>
  <si>
    <t>26,000 lbs</t>
  </si>
  <si>
    <t>28,000 lbs</t>
  </si>
  <si>
    <t>pg 99 of 223, use yellow line.</t>
  </si>
  <si>
    <t>^^ Flight Envelopes only gave speeds for S/L, 5k, 20k, and 40k feet.</t>
  </si>
  <si>
    <t>0.8 M</t>
  </si>
  <si>
    <t>0.9 M</t>
  </si>
  <si>
    <t>1.0 M</t>
  </si>
  <si>
    <t>5.0 G</t>
  </si>
  <si>
    <t>2.0 G</t>
  </si>
  <si>
    <t xml:space="preserve">Max G </t>
  </si>
  <si>
    <t>at Speed</t>
  </si>
  <si>
    <t>3.5 G</t>
  </si>
  <si>
    <t>4.0 G</t>
  </si>
  <si>
    <t>0.867 M</t>
  </si>
  <si>
    <t>3.0 G</t>
  </si>
  <si>
    <t>0.934 M</t>
  </si>
  <si>
    <r>
      <t>Red</t>
    </r>
    <r>
      <rPr>
        <sz val="10"/>
        <rFont val="Arial"/>
        <family val="0"/>
      </rPr>
      <t xml:space="preserve"> = flight manual numbers</t>
    </r>
  </si>
  <si>
    <t>pg 91</t>
  </si>
  <si>
    <t>^^ High speeds for all G are based on "Max G at Speed" chart.</t>
  </si>
  <si>
    <t>&gt; 5.0 G</t>
  </si>
  <si>
    <t>&lt; 0.8 M</t>
  </si>
  <si>
    <t>1.0 G</t>
  </si>
  <si>
    <t>"The maximum available load factor for</t>
  </si>
  <si>
    <t>full back stick at low altitudes and high</t>
  </si>
  <si>
    <t>Mach numbers is as follows:" ^^^</t>
  </si>
  <si>
    <t>Note:</t>
  </si>
  <si>
    <t>^^ High speeds for 1G are (+10) higher than actual chart for game purposes; based on red curve on pg 91.</t>
  </si>
  <si>
    <r>
      <t xml:space="preserve">+ </t>
    </r>
    <r>
      <rPr>
        <b/>
        <sz val="10"/>
        <color indexed="16"/>
        <rFont val="Arial"/>
        <family val="2"/>
      </rPr>
      <t>Notice</t>
    </r>
    <r>
      <rPr>
        <sz val="10"/>
        <rFont val="Arial"/>
        <family val="0"/>
      </rPr>
      <t>: Flight Envelope Speeds may be way off since flight manual is very confusing.</t>
    </r>
  </si>
  <si>
    <t>J34-WE-36</t>
  </si>
  <si>
    <t>x 2</t>
  </si>
  <si>
    <t xml:space="preserve">Mil thrust </t>
  </si>
  <si>
    <t xml:space="preserve">fuel use </t>
  </si>
  <si>
    <t>^^ Flight Envelope based on F3D-1 / F-10A flight manual, pg 19 (25 of 68).</t>
  </si>
  <si>
    <t>pg 23</t>
  </si>
  <si>
    <t>24,000 lbs</t>
  </si>
  <si>
    <t>J34-WE-34</t>
  </si>
  <si>
    <t>J. Baugher</t>
  </si>
  <si>
    <t>27,500 lbs</t>
  </si>
  <si>
    <t>pg 21</t>
  </si>
  <si>
    <t>pg 29</t>
  </si>
  <si>
    <t>(total)</t>
  </si>
  <si>
    <t>(lbs)</t>
  </si>
  <si>
    <t>(lbs/sec)</t>
  </si>
  <si>
    <t>163 kias</t>
  </si>
  <si>
    <t>180 kias</t>
  </si>
  <si>
    <t>Equipment</t>
  </si>
  <si>
    <t>pg 48</t>
  </si>
  <si>
    <t>pg 54</t>
  </si>
  <si>
    <t>EF-10B</t>
  </si>
  <si>
    <t>pg 1-3</t>
  </si>
  <si>
    <t>15,600 lbs</t>
  </si>
  <si>
    <t>Maximum Airspeed</t>
  </si>
  <si>
    <t>pg 1-42</t>
  </si>
  <si>
    <t>+3; -0</t>
  </si>
  <si>
    <t>+6; -2.5</t>
  </si>
  <si>
    <t>28,800 lbs</t>
  </si>
  <si>
    <t>Landing Gear Extension</t>
  </si>
  <si>
    <t>150 kias</t>
  </si>
  <si>
    <t>pg 1-43</t>
  </si>
  <si>
    <t>Speed Brakes</t>
  </si>
  <si>
    <t>170 kias</t>
  </si>
  <si>
    <t xml:space="preserve">   maximum speed</t>
  </si>
  <si>
    <t>pg 11-7</t>
  </si>
  <si>
    <t>pg 17</t>
  </si>
  <si>
    <t>160 kias</t>
  </si>
  <si>
    <t>pg 37</t>
  </si>
  <si>
    <t>FJ-4</t>
  </si>
  <si>
    <t>FJ-4B</t>
  </si>
  <si>
    <t>J65-W-16A</t>
  </si>
  <si>
    <t>235 kias</t>
  </si>
  <si>
    <t>AN/APG-30</t>
  </si>
  <si>
    <t>AIM-9</t>
  </si>
  <si>
    <t xml:space="preserve">* Note: Intermediate Pylon for FJ-4B is </t>
  </si>
  <si>
    <t>the same location as the Inner Pylon on</t>
  </si>
  <si>
    <t>the FJ-4.</t>
  </si>
  <si>
    <t>MK-84</t>
  </si>
  <si>
    <t>1.1 M</t>
  </si>
  <si>
    <t>600 kias</t>
  </si>
  <si>
    <t>530 kias</t>
  </si>
  <si>
    <t>(1.1 M)</t>
  </si>
  <si>
    <t>(1.03 M)</t>
  </si>
  <si>
    <t>(0.95 M)</t>
  </si>
  <si>
    <t>(12k' - 40k')</t>
  </si>
  <si>
    <t>(12k' - 30k')</t>
  </si>
  <si>
    <t>^^ High speeds for 12,650 ft and above are 1.1 Mach.</t>
  </si>
  <si>
    <t>+6.5; -2.5</t>
  </si>
  <si>
    <r>
      <t xml:space="preserve">^^ F.E. gives low speeds for S/L and 10k' only. Low speeds </t>
    </r>
    <r>
      <rPr>
        <sz val="10"/>
        <color indexed="53"/>
        <rFont val="Arial"/>
        <family val="2"/>
      </rPr>
      <t>above 10k'</t>
    </r>
    <r>
      <rPr>
        <sz val="10"/>
        <rFont val="Arial"/>
        <family val="0"/>
      </rPr>
      <t xml:space="preserve"> are based </t>
    </r>
  </si>
  <si>
    <t>off of 10k' speeds, but adjusted for altitude. {Positive Gs only}</t>
  </si>
  <si>
    <t>Original numbers shown on graph, in KIAS.</t>
  </si>
  <si>
    <t>F3D-1</t>
  </si>
  <si>
    <t>^^ Lower 40k' number based on F-86H.</t>
  </si>
  <si>
    <r>
      <t xml:space="preserve">^^ </t>
    </r>
    <r>
      <rPr>
        <sz val="9"/>
        <color indexed="53"/>
        <rFont val="Arial"/>
        <family val="2"/>
      </rPr>
      <t>Lower</t>
    </r>
    <r>
      <rPr>
        <sz val="9"/>
        <rFont val="Arial"/>
        <family val="2"/>
      </rPr>
      <t xml:space="preserve"> numbers based on S/L numbers.</t>
    </r>
  </si>
  <si>
    <t>^^ Lower 30k' number based on F-86H.</t>
  </si>
  <si>
    <t>Missile</t>
  </si>
  <si>
    <t>M117</t>
  </si>
  <si>
    <t>J47-GE-27</t>
  </si>
  <si>
    <t>J73-GE-3</t>
  </si>
  <si>
    <t>pg 1-5</t>
  </si>
  <si>
    <t>115 kias</t>
  </si>
  <si>
    <t>185 kias</t>
  </si>
  <si>
    <t>pg 5-9</t>
  </si>
  <si>
    <t>20,650 lbs</t>
  </si>
  <si>
    <t>F-86F-25</t>
  </si>
  <si>
    <t>*Basing this F-86F off of 6+3 wing mod; F-86F-25-NH</t>
  </si>
  <si>
    <t>600 rnds</t>
  </si>
  <si>
    <t>pg 1-21</t>
  </si>
  <si>
    <t>pg 1-24</t>
  </si>
  <si>
    <t>F-86H-5</t>
  </si>
  <si>
    <t>pg 1-4</t>
  </si>
  <si>
    <t>pg 1-19</t>
  </si>
  <si>
    <t>pg 5-2</t>
  </si>
  <si>
    <t>135 kias</t>
  </si>
  <si>
    <t>220 kias</t>
  </si>
  <si>
    <t xml:space="preserve">* Max T-O equals Gross Wt plus full </t>
  </si>
  <si>
    <t>load of approved ext. fuel and weapons.</t>
  </si>
  <si>
    <t>215 kias</t>
  </si>
  <si>
    <t>Weight</t>
  </si>
  <si>
    <t>654 ktas</t>
  </si>
  <si>
    <t>0.99 M</t>
  </si>
  <si>
    <t>Sup pg 15</t>
  </si>
  <si>
    <t>Sup pg 16</t>
  </si>
  <si>
    <t>1.75 M</t>
  </si>
  <si>
    <t>1.90 M</t>
  </si>
  <si>
    <t>1.02 M</t>
  </si>
  <si>
    <t>674 ktas</t>
  </si>
  <si>
    <t>Pylons</t>
  </si>
  <si>
    <t>651 ktas</t>
  </si>
  <si>
    <t>Sup pg 98</t>
  </si>
  <si>
    <t>AIM-9D</t>
  </si>
  <si>
    <t>Sup pg 3</t>
  </si>
  <si>
    <t>*Able to zoom climb, potent-</t>
  </si>
  <si>
    <t>ially up past 70,000 ft.</t>
  </si>
  <si>
    <t>1,000 lbs of</t>
  </si>
  <si>
    <t>all bombs</t>
  </si>
  <si>
    <t>all bombs (of that time period)</t>
  </si>
  <si>
    <t>2,000 lbs of</t>
  </si>
  <si>
    <t>pg 80</t>
  </si>
  <si>
    <t xml:space="preserve">A/B thrust </t>
  </si>
  <si>
    <t>F-8D</t>
  </si>
  <si>
    <t>F-8H</t>
  </si>
  <si>
    <t>F-8J</t>
  </si>
  <si>
    <t>F-8E</t>
  </si>
  <si>
    <t>775 kias</t>
  </si>
  <si>
    <t>1.8 M</t>
  </si>
  <si>
    <t>800 kias</t>
  </si>
  <si>
    <t>1.9 M</t>
  </si>
  <si>
    <t>Tac pg 2-19</t>
  </si>
  <si>
    <t>Tac pg 2-20</t>
  </si>
  <si>
    <t>F-8 A-J Tactical Manual.</t>
  </si>
  <si>
    <t>Fuselage</t>
  </si>
  <si>
    <t>+ 6.4; - 2.4</t>
  </si>
  <si>
    <t>CBU-29</t>
  </si>
  <si>
    <t>AIM-7</t>
  </si>
  <si>
    <t>250 kias</t>
  </si>
  <si>
    <t xml:space="preserve">Maximum Sink Rate </t>
  </si>
  <si>
    <t>No</t>
  </si>
  <si>
    <t>Yes</t>
  </si>
  <si>
    <t>Take Off Speed @ 40,000 lbs.</t>
  </si>
  <si>
    <t>pg A3-21</t>
  </si>
  <si>
    <t>pg 5-1</t>
  </si>
  <si>
    <t>pg A9-14</t>
  </si>
  <si>
    <t>668 ktas</t>
  </si>
  <si>
    <t>&lt;-- officially limited speed. Pilot says it could reach 637 kcas actually.</t>
  </si>
  <si>
    <t>F-101B</t>
  </si>
  <si>
    <t>^^ High speeds below 35k' are based on 10k' chart top speed (up to +5g, -1g); not official set top speed.</t>
  </si>
  <si>
    <t>Released in Playset v 3.5</t>
  </si>
  <si>
    <t>173 lbs</t>
  </si>
  <si>
    <t>BLU-27</t>
  </si>
  <si>
    <t>Gun Radar</t>
  </si>
  <si>
    <t>pg 1-3; 1-42</t>
  </si>
  <si>
    <t>pg 1; 86</t>
  </si>
  <si>
    <t>F-84E</t>
  </si>
  <si>
    <t>F-84C</t>
  </si>
  <si>
    <t>F-84D</t>
  </si>
  <si>
    <t>F-100C</t>
  </si>
  <si>
    <t>F-100A</t>
  </si>
  <si>
    <t>Flaps Included</t>
  </si>
  <si>
    <t>AN/APG-30A</t>
  </si>
  <si>
    <t>pg 4-21</t>
  </si>
  <si>
    <t>pg 4-26</t>
  </si>
  <si>
    <t>230 kias</t>
  </si>
  <si>
    <t>1,000-lbs</t>
  </si>
  <si>
    <t>MA-3</t>
  </si>
  <si>
    <t xml:space="preserve">  precludes the possibility of overloading as</t>
  </si>
  <si>
    <t xml:space="preserve">  long as only approved external loading con-</t>
  </si>
  <si>
    <t xml:space="preserve">  figurations are flown." … "There is no max-</t>
  </si>
  <si>
    <t>F-86L</t>
  </si>
  <si>
    <t>Sabre Dog</t>
  </si>
  <si>
    <t>-L models are basically upgraded F-86Ds with 6+3 wing.</t>
  </si>
  <si>
    <t>F-86L SAC (1958)</t>
  </si>
  <si>
    <t>F-86L Flight Manual (1961)</t>
  </si>
  <si>
    <t>(yr 195x)</t>
  </si>
  <si>
    <t>F-86D</t>
  </si>
  <si>
    <t>F-86K</t>
  </si>
  <si>
    <t>F-86D Flight Manual (1953)</t>
  </si>
  <si>
    <t>F-86K Flight Manual (1960)</t>
  </si>
  <si>
    <t>F-86D SAC (1956)</t>
  </si>
  <si>
    <t>F-86K SAC (1958)</t>
  </si>
  <si>
    <t xml:space="preserve">pg </t>
  </si>
  <si>
    <t>Internal Pack</t>
  </si>
  <si>
    <t>pg 4</t>
  </si>
  <si>
    <t>J47-GE-17</t>
  </si>
  <si>
    <r>
      <t xml:space="preserve">* The quantities given for all pylons are </t>
    </r>
    <r>
      <rPr>
        <b/>
        <sz val="8"/>
        <rFont val="Arial"/>
        <family val="2"/>
      </rPr>
      <t>total</t>
    </r>
    <r>
      <rPr>
        <sz val="8"/>
        <rFont val="Arial"/>
        <family val="2"/>
      </rPr>
      <t xml:space="preserve"> quantities.*</t>
    </r>
  </si>
  <si>
    <t>2.75-in</t>
  </si>
  <si>
    <t>(Mighty Mouse)</t>
  </si>
  <si>
    <t>pg 99</t>
  </si>
  <si>
    <t>195 kias</t>
  </si>
  <si>
    <t>pg 109</t>
  </si>
  <si>
    <t>pg 110</t>
  </si>
  <si>
    <t>+ 5.6; - 2.0</t>
  </si>
  <si>
    <t>pg 1, 111</t>
  </si>
  <si>
    <t>(Total)</t>
  </si>
  <si>
    <t>(Each)</t>
  </si>
  <si>
    <t>20,114 lbs</t>
  </si>
  <si>
    <t xml:space="preserve">pg 1-5, </t>
  </si>
  <si>
    <t>J47-GE-17B</t>
  </si>
  <si>
    <t>20,950 lbs</t>
  </si>
  <si>
    <t>group 4</t>
  </si>
  <si>
    <r>
      <t xml:space="preserve">M24A1  </t>
    </r>
    <r>
      <rPr>
        <sz val="8"/>
        <rFont val="Arial"/>
        <family val="2"/>
      </rPr>
      <t xml:space="preserve"> 20mm</t>
    </r>
  </si>
  <si>
    <t>pg 1-5, SAC</t>
  </si>
  <si>
    <t>528 rnds</t>
  </si>
  <si>
    <t>300 lbs ammo</t>
  </si>
  <si>
    <t>14,202 lbs</t>
  </si>
  <si>
    <t>250-lbs</t>
  </si>
  <si>
    <t>1,700 lbs</t>
  </si>
  <si>
    <t>MK-7</t>
  </si>
  <si>
    <t>8 to 61 kt</t>
  </si>
  <si>
    <t>Note: No TERs or MERs</t>
  </si>
  <si>
    <t>LAU-3/A</t>
  </si>
  <si>
    <t>LAU-32/A</t>
  </si>
  <si>
    <t>AN/ALQ-71</t>
  </si>
  <si>
    <t>AN/ASG-17</t>
  </si>
  <si>
    <t>pg 4-51</t>
  </si>
  <si>
    <t>GE J57-P-39</t>
  </si>
  <si>
    <t>^^ Flight Envelope only gave speeds for 3', 25k, and 45k feet; F-100D pg 5-31.</t>
  </si>
  <si>
    <t>F-104S</t>
  </si>
  <si>
    <t>F-104G</t>
  </si>
  <si>
    <t>F-104C</t>
  </si>
  <si>
    <t>F-104A</t>
  </si>
  <si>
    <t>21,544 lbs</t>
  </si>
  <si>
    <t>14,801 lbs</t>
  </si>
  <si>
    <t>-H model had fuselage widened and lengthened.</t>
  </si>
  <si>
    <t>SAC; pg 5-12</t>
  </si>
  <si>
    <t>31,279 lbs</t>
  </si>
  <si>
    <t>J35-A-17</t>
  </si>
  <si>
    <t>J35-A-13</t>
  </si>
  <si>
    <t>F-84B</t>
  </si>
  <si>
    <t>J35-A-15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</si>
</sst>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_);_(* \(#,##0\);_(* &quot;-&quot;??_);_(@_)"/>
    <numFmt numFmtId="168" formatCode="_(* #,##0.000_);_(* \(#,##0.000\);_(* &quot;-&quot;??_);_(@_)"/>
    <numFmt numFmtId="169" formatCode="0.0000"/>
    <numFmt numFmtId="170" formatCode="0.00000"/>
    <numFmt numFmtId="171" formatCode="0.000000"/>
    <numFmt numFmtId="172" formatCode="0.00000000"/>
    <numFmt numFmtId="173" formatCode="0.0000000"/>
    <numFmt numFmtId="174" formatCode="#,##0.0"/>
    <numFmt numFmtId="175" formatCode="#,##0.000"/>
    <numFmt numFmtId="176" formatCode="#,##0.0000"/>
    <numFmt numFmtId="177" formatCode="00000"/>
  </numFmts>
  <fonts count="46">
    <font>
      <sz val="10"/>
      <name val="Arial"/>
      <family val="0"/>
    </font>
    <font>
      <b/>
      <sz val="10"/>
      <name val="Arial"/>
      <family val="2"/>
    </font>
    <font>
      <sz val="14"/>
      <name val="Arial"/>
      <family val="2"/>
    </font>
    <font>
      <b/>
      <u val="single"/>
      <sz val="10"/>
      <name val="Arial"/>
      <family val="2"/>
    </font>
    <font>
      <u val="single"/>
      <sz val="10"/>
      <name val="Arial"/>
      <family val="2"/>
    </font>
    <font>
      <sz val="8"/>
      <name val="Arial"/>
      <family val="2"/>
    </font>
    <font>
      <sz val="6"/>
      <name val="Arial"/>
      <family val="2"/>
    </font>
    <font>
      <sz val="10"/>
      <color indexed="10"/>
      <name val="Arial"/>
      <family val="2"/>
    </font>
    <font>
      <sz val="10"/>
      <color indexed="48"/>
      <name val="Arial"/>
      <family val="2"/>
    </font>
    <font>
      <sz val="9"/>
      <name val="Arial"/>
      <family val="2"/>
    </font>
    <font>
      <sz val="10.5"/>
      <name val="Arial"/>
      <family val="0"/>
    </font>
    <font>
      <sz val="10.25"/>
      <name val="Arial"/>
      <family val="0"/>
    </font>
    <font>
      <b/>
      <sz val="8"/>
      <name val="Arial"/>
      <family val="2"/>
    </font>
    <font>
      <sz val="12"/>
      <name val="Arial"/>
      <family val="2"/>
    </font>
    <font>
      <u val="single"/>
      <sz val="9"/>
      <color indexed="12"/>
      <name val="Arial"/>
      <family val="2"/>
    </font>
    <font>
      <sz val="9"/>
      <color indexed="10"/>
      <name val="Arial"/>
      <family val="2"/>
    </font>
    <font>
      <u val="single"/>
      <sz val="8"/>
      <name val="Arial"/>
      <family val="2"/>
    </font>
    <font>
      <sz val="10"/>
      <color indexed="12"/>
      <name val="Arial"/>
      <family val="2"/>
    </font>
    <font>
      <b/>
      <sz val="12"/>
      <name val="Arial"/>
      <family val="2"/>
    </font>
    <font>
      <u val="single"/>
      <sz val="9"/>
      <name val="Arial"/>
      <family val="2"/>
    </font>
    <font>
      <sz val="10"/>
      <color indexed="8"/>
      <name val="Arial"/>
      <family val="2"/>
    </font>
    <font>
      <u val="single"/>
      <sz val="10"/>
      <color indexed="12"/>
      <name val="Arial"/>
      <family val="0"/>
    </font>
    <font>
      <u val="single"/>
      <sz val="10"/>
      <color indexed="36"/>
      <name val="Arial"/>
      <family val="0"/>
    </font>
    <font>
      <b/>
      <u val="single"/>
      <sz val="10"/>
      <color indexed="17"/>
      <name val="Arial"/>
      <family val="2"/>
    </font>
    <font>
      <b/>
      <sz val="10"/>
      <color indexed="16"/>
      <name val="Arial"/>
      <family val="2"/>
    </font>
    <font>
      <sz val="10"/>
      <color indexed="53"/>
      <name val="Arial"/>
      <family val="2"/>
    </font>
    <font>
      <sz val="9"/>
      <color indexed="53"/>
      <name val="Arial"/>
      <family val="2"/>
    </font>
    <font>
      <b/>
      <u val="single"/>
      <sz val="9"/>
      <name val="Arial"/>
      <family val="2"/>
    </font>
    <font>
      <sz val="7"/>
      <name val="Arial"/>
      <family val="2"/>
    </font>
    <font>
      <sz val="10"/>
      <color indexed="17"/>
      <name val="Arial"/>
      <family val="2"/>
    </font>
    <font>
      <sz val="9"/>
      <color indexed="12"/>
      <name val="Arial"/>
      <family val="2"/>
    </font>
    <font>
      <i/>
      <u val="single"/>
      <sz val="10"/>
      <name val="Arial"/>
      <family val="2"/>
    </font>
    <font>
      <sz val="8"/>
      <color indexed="12"/>
      <name val="Arial"/>
      <family val="2"/>
    </font>
    <font>
      <b/>
      <u val="single"/>
      <sz val="12"/>
      <name val="Arial"/>
      <family val="2"/>
    </font>
    <font>
      <i/>
      <sz val="9"/>
      <name val="Arial"/>
      <family val="2"/>
    </font>
    <font>
      <i/>
      <sz val="8"/>
      <name val="Arial"/>
      <family val="2"/>
    </font>
    <font>
      <i/>
      <sz val="10"/>
      <name val="Arial"/>
      <family val="2"/>
    </font>
    <font>
      <u val="single"/>
      <sz val="7"/>
      <name val="Arial"/>
      <family val="2"/>
    </font>
    <font>
      <sz val="8"/>
      <color indexed="17"/>
      <name val="Arial"/>
      <family val="2"/>
    </font>
    <font>
      <sz val="9"/>
      <color indexed="17"/>
      <name val="Arial"/>
      <family val="2"/>
    </font>
    <font>
      <i/>
      <u val="single"/>
      <sz val="8"/>
      <name val="Arial"/>
      <family val="2"/>
    </font>
    <font>
      <i/>
      <sz val="9"/>
      <color indexed="10"/>
      <name val="Arial"/>
      <family val="2"/>
    </font>
    <font>
      <i/>
      <sz val="9"/>
      <color indexed="17"/>
      <name val="Arial"/>
      <family val="2"/>
    </font>
    <font>
      <u val="single"/>
      <sz val="7.5"/>
      <name val="Arial"/>
      <family val="2"/>
    </font>
    <font>
      <sz val="10"/>
      <color indexed="61"/>
      <name val="Arial"/>
      <family val="2"/>
    </font>
    <font>
      <i/>
      <sz val="10"/>
      <color indexed="17"/>
      <name val="Arial"/>
      <family val="2"/>
    </font>
  </fonts>
  <fills count="3">
    <fill>
      <patternFill/>
    </fill>
    <fill>
      <patternFill patternType="gray125"/>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xf>
    <xf numFmtId="1" fontId="0" fillId="0" borderId="0" xfId="0" applyNumberFormat="1" applyAlignment="1">
      <alignment/>
    </xf>
    <xf numFmtId="0" fontId="1" fillId="0" borderId="0" xfId="0" applyFont="1" applyAlignment="1">
      <alignment horizontal="left" indent="1"/>
    </xf>
    <xf numFmtId="0" fontId="0" fillId="0" borderId="0" xfId="0" applyAlignment="1">
      <alignment horizontal="left" indent="1"/>
    </xf>
    <xf numFmtId="1" fontId="0" fillId="2" borderId="0" xfId="0" applyNumberFormat="1" applyFill="1" applyAlignment="1">
      <alignment/>
    </xf>
    <xf numFmtId="167" fontId="0" fillId="0" borderId="0" xfId="15" applyNumberFormat="1" applyFill="1" applyAlignment="1">
      <alignment horizontal="left" indent="1"/>
    </xf>
    <xf numFmtId="1" fontId="0" fillId="0" borderId="0" xfId="0" applyNumberFormat="1" applyFill="1" applyAlignment="1">
      <alignment/>
    </xf>
    <xf numFmtId="0" fontId="0" fillId="0" borderId="0" xfId="0" applyFill="1" applyAlignment="1">
      <alignment/>
    </xf>
    <xf numFmtId="0" fontId="2" fillId="0" borderId="0" xfId="0" applyFont="1" applyAlignment="1">
      <alignment/>
    </xf>
    <xf numFmtId="3" fontId="2" fillId="0" borderId="0" xfId="0" applyNumberFormat="1" applyFont="1" applyAlignment="1">
      <alignment/>
    </xf>
    <xf numFmtId="0" fontId="3" fillId="0" borderId="0" xfId="0" applyFont="1" applyAlignment="1">
      <alignment horizontal="center"/>
    </xf>
    <xf numFmtId="0" fontId="0" fillId="2" borderId="0" xfId="0" applyFill="1" applyAlignment="1">
      <alignment/>
    </xf>
    <xf numFmtId="167" fontId="0" fillId="0" borderId="0" xfId="15" applyNumberFormat="1" applyFill="1" applyAlignment="1">
      <alignment/>
    </xf>
    <xf numFmtId="0" fontId="4" fillId="0" borderId="0" xfId="0" applyFont="1" applyAlignment="1">
      <alignment/>
    </xf>
    <xf numFmtId="0" fontId="1" fillId="0" borderId="0" xfId="0" applyFont="1" applyAlignment="1" quotePrefix="1">
      <alignment horizontal="left" indent="1"/>
    </xf>
    <xf numFmtId="0" fontId="0" fillId="0" borderId="0" xfId="0" applyFill="1" applyAlignment="1">
      <alignment/>
    </xf>
    <xf numFmtId="0" fontId="7" fillId="0" borderId="0" xfId="0" applyFont="1" applyAlignment="1">
      <alignment/>
    </xf>
    <xf numFmtId="0" fontId="2" fillId="0" borderId="0" xfId="0" applyFont="1" applyAlignment="1">
      <alignment horizontal="center"/>
    </xf>
    <xf numFmtId="0" fontId="8" fillId="0" borderId="0" xfId="0" applyFont="1" applyAlignment="1">
      <alignment horizontal="center"/>
    </xf>
    <xf numFmtId="167" fontId="0" fillId="0" borderId="0" xfId="15" applyNumberFormat="1" applyFont="1" applyFill="1" applyAlignment="1">
      <alignment/>
    </xf>
    <xf numFmtId="167" fontId="0" fillId="0" borderId="0" xfId="15" applyNumberFormat="1" applyFont="1" applyFill="1" applyAlignment="1">
      <alignment horizontal="left" indent="1"/>
    </xf>
    <xf numFmtId="0" fontId="3" fillId="0" borderId="0" xfId="0" applyFont="1" applyFill="1" applyAlignment="1">
      <alignment horizontal="center"/>
    </xf>
    <xf numFmtId="0" fontId="5" fillId="0" borderId="0" xfId="0" applyFont="1" applyAlignment="1">
      <alignment horizontal="center"/>
    </xf>
    <xf numFmtId="0" fontId="5" fillId="0" borderId="0" xfId="0" applyFont="1" applyAlignment="1">
      <alignment/>
    </xf>
    <xf numFmtId="0" fontId="9" fillId="0" borderId="0" xfId="0" applyFont="1" applyAlignment="1">
      <alignment/>
    </xf>
    <xf numFmtId="0" fontId="12" fillId="0" borderId="0" xfId="0" applyFont="1" applyFill="1" applyAlignment="1">
      <alignment/>
    </xf>
    <xf numFmtId="0" fontId="0" fillId="0" borderId="0" xfId="0" applyAlignment="1">
      <alignment horizontal="center"/>
    </xf>
    <xf numFmtId="0" fontId="13" fillId="0" borderId="0" xfId="0" applyFont="1" applyAlignment="1">
      <alignment horizontal="center"/>
    </xf>
    <xf numFmtId="1" fontId="13" fillId="0" borderId="0" xfId="0" applyNumberFormat="1" applyFont="1" applyAlignment="1">
      <alignment/>
    </xf>
    <xf numFmtId="0" fontId="3" fillId="0" borderId="0" xfId="0" applyFont="1" applyAlignment="1">
      <alignment/>
    </xf>
    <xf numFmtId="164" fontId="0" fillId="0" borderId="0" xfId="0" applyNumberFormat="1" applyAlignment="1">
      <alignment horizontal="center"/>
    </xf>
    <xf numFmtId="0" fontId="4" fillId="0" borderId="0" xfId="0" applyFont="1" applyAlignment="1">
      <alignment horizontal="center"/>
    </xf>
    <xf numFmtId="0" fontId="17" fillId="0" borderId="0" xfId="0" applyFont="1" applyAlignment="1">
      <alignment/>
    </xf>
    <xf numFmtId="0" fontId="0" fillId="0" borderId="0" xfId="0" applyAlignment="1">
      <alignment/>
    </xf>
    <xf numFmtId="0" fontId="0" fillId="0" borderId="0" xfId="0" applyAlignment="1" quotePrefix="1">
      <alignment/>
    </xf>
    <xf numFmtId="1" fontId="18" fillId="0" borderId="0" xfId="0" applyNumberFormat="1" applyFont="1" applyAlignment="1">
      <alignment/>
    </xf>
    <xf numFmtId="1" fontId="18" fillId="0" borderId="0" xfId="0" applyNumberFormat="1" applyFont="1" applyAlignment="1">
      <alignment horizontal="center"/>
    </xf>
    <xf numFmtId="0" fontId="17" fillId="0" borderId="0" xfId="0" applyFont="1" applyFill="1" applyAlignment="1">
      <alignment/>
    </xf>
    <xf numFmtId="0" fontId="0" fillId="0" borderId="0" xfId="0" applyFont="1" applyAlignment="1">
      <alignment horizontal="center"/>
    </xf>
    <xf numFmtId="0" fontId="9" fillId="0" borderId="0" xfId="0" applyFont="1" applyAlignment="1">
      <alignment horizontal="center"/>
    </xf>
    <xf numFmtId="165"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0" fontId="13" fillId="0" borderId="0" xfId="0" applyFont="1" applyAlignment="1">
      <alignment/>
    </xf>
    <xf numFmtId="0" fontId="0" fillId="0" borderId="0" xfId="0" applyFont="1" applyAlignment="1">
      <alignment/>
    </xf>
    <xf numFmtId="2" fontId="0" fillId="0" borderId="0" xfId="0" applyNumberFormat="1" applyAlignment="1">
      <alignment/>
    </xf>
    <xf numFmtId="9" fontId="0" fillId="0" borderId="0" xfId="21" applyAlignment="1">
      <alignment/>
    </xf>
    <xf numFmtId="0" fontId="17" fillId="0" borderId="0" xfId="0" applyFont="1" applyFill="1" applyAlignment="1">
      <alignment/>
    </xf>
    <xf numFmtId="0" fontId="17" fillId="0" borderId="0" xfId="0" applyFont="1" applyAlignment="1">
      <alignment/>
    </xf>
    <xf numFmtId="1" fontId="0" fillId="0" borderId="0" xfId="0" applyNumberFormat="1" applyAlignment="1">
      <alignment/>
    </xf>
    <xf numFmtId="1" fontId="17" fillId="0" borderId="0" xfId="0" applyNumberFormat="1" applyFont="1" applyFill="1" applyAlignment="1">
      <alignment/>
    </xf>
    <xf numFmtId="1" fontId="17" fillId="0" borderId="0" xfId="0" applyNumberFormat="1" applyFont="1" applyAlignment="1">
      <alignment/>
    </xf>
    <xf numFmtId="0" fontId="0" fillId="0" borderId="0" xfId="0" applyFont="1" applyFill="1" applyAlignment="1">
      <alignment/>
    </xf>
    <xf numFmtId="1" fontId="0" fillId="0" borderId="0" xfId="0" applyNumberFormat="1" applyFont="1" applyAlignment="1">
      <alignment/>
    </xf>
    <xf numFmtId="0" fontId="0" fillId="0" borderId="0" xfId="0" applyFont="1" applyAlignment="1">
      <alignment/>
    </xf>
    <xf numFmtId="1" fontId="0" fillId="0" borderId="0" xfId="0" applyNumberFormat="1" applyFont="1" applyFill="1" applyAlignment="1">
      <alignment/>
    </xf>
    <xf numFmtId="167" fontId="0" fillId="0" borderId="0" xfId="15" applyNumberFormat="1" applyFont="1" applyFill="1" applyAlignment="1">
      <alignment horizontal="left" indent="1"/>
    </xf>
    <xf numFmtId="3" fontId="0" fillId="0" borderId="0" xfId="0" applyNumberFormat="1" applyAlignment="1">
      <alignment/>
    </xf>
    <xf numFmtId="0" fontId="0" fillId="0" borderId="0" xfId="0" applyAlignment="1">
      <alignment horizontal="right"/>
    </xf>
    <xf numFmtId="0" fontId="19" fillId="0" borderId="0" xfId="0" applyFont="1" applyAlignment="1">
      <alignment horizontal="center"/>
    </xf>
    <xf numFmtId="0" fontId="5" fillId="0" borderId="0" xfId="0" applyFont="1" applyAlignment="1">
      <alignment/>
    </xf>
    <xf numFmtId="3" fontId="0" fillId="0" borderId="0" xfId="0" applyNumberFormat="1" applyAlignment="1">
      <alignment horizontal="center"/>
    </xf>
    <xf numFmtId="0" fontId="2" fillId="2" borderId="0" xfId="0" applyFont="1" applyFill="1" applyAlignment="1">
      <alignment horizontal="center"/>
    </xf>
    <xf numFmtId="2" fontId="0" fillId="0" borderId="0" xfId="0" applyNumberFormat="1" applyAlignment="1">
      <alignment horizontal="center"/>
    </xf>
    <xf numFmtId="1" fontId="20" fillId="0" borderId="0" xfId="0" applyNumberFormat="1" applyFont="1" applyFill="1" applyAlignment="1">
      <alignment/>
    </xf>
    <xf numFmtId="1" fontId="0" fillId="0" borderId="0" xfId="0" applyNumberFormat="1" applyFill="1" applyAlignment="1">
      <alignment horizontal="center"/>
    </xf>
    <xf numFmtId="43" fontId="0" fillId="0" borderId="0" xfId="15" applyAlignment="1">
      <alignment horizontal="center"/>
    </xf>
    <xf numFmtId="0" fontId="16" fillId="0" borderId="0" xfId="0" applyFont="1" applyAlignment="1">
      <alignment horizontal="center"/>
    </xf>
    <xf numFmtId="0" fontId="23" fillId="0" borderId="0" xfId="0" applyFont="1" applyAlignment="1">
      <alignment horizontal="center"/>
    </xf>
    <xf numFmtId="0" fontId="9" fillId="0" borderId="0" xfId="0" applyFont="1" applyFill="1" applyAlignment="1">
      <alignment/>
    </xf>
    <xf numFmtId="0" fontId="0" fillId="0" borderId="0" xfId="0" applyAlignment="1" quotePrefix="1">
      <alignment horizontal="center"/>
    </xf>
    <xf numFmtId="0" fontId="0" fillId="0" borderId="0" xfId="0" applyFont="1" applyFill="1" applyAlignment="1">
      <alignment horizontal="center"/>
    </xf>
    <xf numFmtId="1" fontId="0" fillId="0" borderId="0" xfId="0" applyNumberFormat="1" applyFont="1" applyFill="1" applyAlignment="1">
      <alignment horizontal="center"/>
    </xf>
    <xf numFmtId="0" fontId="20" fillId="0" borderId="0" xfId="0" applyFont="1" applyFill="1" applyAlignment="1">
      <alignment/>
    </xf>
    <xf numFmtId="0" fontId="20" fillId="0" borderId="0" xfId="0" applyFont="1" applyAlignment="1">
      <alignment/>
    </xf>
    <xf numFmtId="0" fontId="0" fillId="0" borderId="0" xfId="0" applyFont="1" applyAlignment="1" quotePrefix="1">
      <alignment horizontal="center"/>
    </xf>
    <xf numFmtId="3" fontId="0" fillId="0" borderId="0" xfId="0" applyNumberFormat="1" applyFont="1" applyFill="1" applyAlignment="1">
      <alignment horizontal="center"/>
    </xf>
    <xf numFmtId="1" fontId="4" fillId="0" borderId="0" xfId="0" applyNumberFormat="1" applyFont="1" applyFill="1" applyAlignment="1">
      <alignment/>
    </xf>
    <xf numFmtId="0" fontId="7" fillId="0" borderId="0" xfId="0" applyFont="1" applyAlignment="1">
      <alignment horizontal="center"/>
    </xf>
    <xf numFmtId="1" fontId="7" fillId="0" borderId="0" xfId="0" applyNumberFormat="1" applyFont="1" applyAlignment="1">
      <alignment horizontal="center"/>
    </xf>
    <xf numFmtId="1" fontId="20" fillId="0" borderId="0" xfId="0" applyNumberFormat="1" applyFont="1" applyAlignment="1">
      <alignment/>
    </xf>
    <xf numFmtId="0" fontId="0" fillId="0" borderId="0" xfId="0" applyFill="1" applyAlignment="1">
      <alignment horizontal="center"/>
    </xf>
    <xf numFmtId="0" fontId="19" fillId="0" borderId="0" xfId="0" applyFont="1" applyAlignment="1">
      <alignment/>
    </xf>
    <xf numFmtId="0" fontId="9" fillId="0" borderId="0" xfId="0" applyFont="1" applyAlignment="1">
      <alignment/>
    </xf>
    <xf numFmtId="0" fontId="20" fillId="0" borderId="0" xfId="0" applyFont="1" applyAlignment="1" quotePrefix="1">
      <alignment horizontal="center"/>
    </xf>
    <xf numFmtId="0" fontId="3" fillId="0" borderId="0" xfId="0" applyFont="1" applyAlignment="1">
      <alignment/>
    </xf>
    <xf numFmtId="0" fontId="9" fillId="0" borderId="0" xfId="0" applyFont="1" applyFill="1" applyAlignment="1">
      <alignment horizontal="center"/>
    </xf>
    <xf numFmtId="0" fontId="25" fillId="0" borderId="0" xfId="0" applyFont="1" applyFill="1" applyAlignment="1">
      <alignment/>
    </xf>
    <xf numFmtId="1" fontId="25" fillId="0" borderId="0" xfId="0" applyNumberFormat="1" applyFont="1" applyFill="1" applyAlignment="1">
      <alignment/>
    </xf>
    <xf numFmtId="0" fontId="27" fillId="0" borderId="0" xfId="0" applyFont="1" applyFill="1" applyAlignment="1">
      <alignment horizontal="center"/>
    </xf>
    <xf numFmtId="1" fontId="9" fillId="0" borderId="0" xfId="0" applyNumberFormat="1" applyFont="1" applyFill="1" applyAlignment="1">
      <alignment horizontal="center"/>
    </xf>
    <xf numFmtId="1" fontId="9" fillId="0" borderId="0" xfId="0" applyNumberFormat="1" applyFont="1" applyAlignment="1">
      <alignment horizontal="center"/>
    </xf>
    <xf numFmtId="0" fontId="28" fillId="0" borderId="0" xfId="0" applyFont="1" applyAlignment="1">
      <alignment/>
    </xf>
    <xf numFmtId="3" fontId="0" fillId="0" borderId="0" xfId="0" applyNumberFormat="1" applyFont="1" applyAlignment="1">
      <alignment horizontal="center"/>
    </xf>
    <xf numFmtId="3" fontId="0" fillId="0" borderId="0" xfId="0" applyNumberFormat="1" applyFont="1" applyAlignment="1">
      <alignment/>
    </xf>
    <xf numFmtId="0" fontId="29" fillId="0" borderId="0" xfId="0" applyFont="1" applyFill="1" applyAlignment="1">
      <alignment/>
    </xf>
    <xf numFmtId="0" fontId="29" fillId="0" borderId="0" xfId="0" applyFont="1" applyAlignment="1">
      <alignment/>
    </xf>
    <xf numFmtId="1" fontId="29" fillId="0" borderId="0" xfId="0" applyNumberFormat="1" applyFont="1" applyFill="1" applyAlignment="1">
      <alignment/>
    </xf>
    <xf numFmtId="0" fontId="9" fillId="0" borderId="0" xfId="0" applyFont="1" applyFill="1" applyAlignment="1">
      <alignment/>
    </xf>
    <xf numFmtId="0" fontId="5" fillId="0" borderId="0" xfId="0" applyFont="1" applyFill="1" applyAlignment="1">
      <alignment/>
    </xf>
    <xf numFmtId="164" fontId="0" fillId="0" borderId="0" xfId="0" applyNumberFormat="1" applyFont="1" applyAlignment="1">
      <alignment horizontal="center"/>
    </xf>
    <xf numFmtId="3" fontId="4" fillId="0" borderId="0" xfId="0" applyNumberFormat="1" applyFont="1" applyAlignment="1">
      <alignment horizontal="center"/>
    </xf>
    <xf numFmtId="0" fontId="0" fillId="0" borderId="0" xfId="0" applyFont="1" applyFill="1" applyAlignment="1">
      <alignment/>
    </xf>
    <xf numFmtId="0" fontId="0" fillId="0" borderId="0" xfId="0" applyFont="1" applyFill="1" applyAlignment="1">
      <alignment/>
    </xf>
    <xf numFmtId="1" fontId="0" fillId="0" borderId="0" xfId="0" applyNumberFormat="1" applyFont="1" applyFill="1" applyAlignment="1">
      <alignment/>
    </xf>
    <xf numFmtId="3" fontId="5" fillId="0" borderId="0" xfId="0" applyNumberFormat="1" applyFont="1" applyFill="1" applyAlignment="1">
      <alignment horizontal="center"/>
    </xf>
    <xf numFmtId="0" fontId="5" fillId="0" borderId="0" xfId="0" applyFont="1" applyFill="1" applyAlignment="1">
      <alignment horizontal="center"/>
    </xf>
    <xf numFmtId="1" fontId="5" fillId="0" borderId="0" xfId="0" applyNumberFormat="1" applyFont="1" applyFill="1" applyAlignment="1">
      <alignment horizontal="center"/>
    </xf>
    <xf numFmtId="2" fontId="0" fillId="0" borderId="0" xfId="0" applyNumberFormat="1" applyAlignment="1">
      <alignment/>
    </xf>
    <xf numFmtId="3" fontId="0" fillId="0" borderId="0" xfId="0" applyNumberFormat="1" applyFont="1" applyAlignment="1">
      <alignment/>
    </xf>
    <xf numFmtId="0" fontId="28" fillId="0" borderId="0" xfId="0" applyFont="1" applyAlignment="1">
      <alignment horizontal="center"/>
    </xf>
    <xf numFmtId="167" fontId="20" fillId="0" borderId="0" xfId="15" applyNumberFormat="1" applyFont="1" applyFill="1" applyAlignment="1">
      <alignment horizontal="left" indent="1"/>
    </xf>
    <xf numFmtId="0" fontId="31" fillId="0" borderId="0" xfId="0" applyFont="1" applyAlignment="1">
      <alignment horizontal="center"/>
    </xf>
    <xf numFmtId="0" fontId="32" fillId="0" borderId="0" xfId="0" applyFont="1" applyAlignment="1">
      <alignment horizontal="center"/>
    </xf>
    <xf numFmtId="0" fontId="5" fillId="0" borderId="0" xfId="0" applyFont="1" applyAlignment="1">
      <alignment horizontal="right"/>
    </xf>
    <xf numFmtId="0" fontId="9" fillId="0" borderId="0" xfId="0" applyFont="1" applyAlignment="1">
      <alignment horizontal="right"/>
    </xf>
    <xf numFmtId="0" fontId="9" fillId="0" borderId="0" xfId="0" applyFont="1" applyAlignment="1" quotePrefix="1">
      <alignment/>
    </xf>
    <xf numFmtId="0" fontId="0" fillId="0" borderId="0" xfId="0" applyFont="1" applyFill="1" applyAlignment="1">
      <alignment horizontal="right"/>
    </xf>
    <xf numFmtId="0" fontId="0" fillId="0" borderId="0" xfId="0" applyFill="1" applyAlignment="1">
      <alignment horizontal="right"/>
    </xf>
    <xf numFmtId="0" fontId="14" fillId="0" borderId="0" xfId="0" applyFont="1" applyAlignment="1">
      <alignment horizontal="center"/>
    </xf>
    <xf numFmtId="0" fontId="15" fillId="0" borderId="0" xfId="0" applyFont="1" applyFill="1" applyAlignment="1">
      <alignment/>
    </xf>
    <xf numFmtId="1" fontId="5" fillId="0" borderId="0" xfId="0" applyNumberFormat="1" applyFont="1" applyAlignment="1">
      <alignment horizontal="center"/>
    </xf>
    <xf numFmtId="0" fontId="0" fillId="0" borderId="0" xfId="0" applyAlignment="1">
      <alignment horizontal="left"/>
    </xf>
    <xf numFmtId="0" fontId="9" fillId="0" borderId="0" xfId="0" applyFont="1" applyAlignment="1">
      <alignment horizontal="left"/>
    </xf>
    <xf numFmtId="1" fontId="0" fillId="0" borderId="0" xfId="0" applyNumberFormat="1" applyFont="1" applyFill="1" applyAlignment="1">
      <alignment/>
    </xf>
    <xf numFmtId="0" fontId="32" fillId="0" borderId="0" xfId="0" applyFont="1" applyAlignment="1">
      <alignment/>
    </xf>
    <xf numFmtId="3" fontId="0" fillId="0" borderId="0" xfId="0" applyNumberFormat="1" applyFill="1" applyAlignment="1">
      <alignment horizontal="center"/>
    </xf>
    <xf numFmtId="0" fontId="1" fillId="0" borderId="0" xfId="0" applyFont="1" applyAlignment="1">
      <alignment horizontal="center"/>
    </xf>
    <xf numFmtId="0" fontId="33" fillId="0" borderId="0" xfId="0" applyFont="1" applyAlignment="1">
      <alignment/>
    </xf>
    <xf numFmtId="0" fontId="33" fillId="0" borderId="0" xfId="0" applyFont="1" applyAlignment="1">
      <alignment horizontal="center"/>
    </xf>
    <xf numFmtId="1" fontId="25"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34" fillId="0" borderId="0" xfId="0" applyFont="1" applyAlignment="1">
      <alignment/>
    </xf>
    <xf numFmtId="0" fontId="34" fillId="0" borderId="0" xfId="0" applyFont="1" applyAlignment="1">
      <alignment horizontal="center"/>
    </xf>
    <xf numFmtId="1" fontId="35" fillId="0" borderId="0" xfId="0" applyNumberFormat="1" applyFont="1" applyFill="1" applyAlignment="1">
      <alignment/>
    </xf>
    <xf numFmtId="0" fontId="34" fillId="0" borderId="0" xfId="0" applyFont="1" applyAlignment="1">
      <alignment/>
    </xf>
    <xf numFmtId="0" fontId="28" fillId="0" borderId="0" xfId="0" applyFont="1" applyFill="1" applyAlignment="1">
      <alignment horizontal="center"/>
    </xf>
    <xf numFmtId="0" fontId="5" fillId="0" borderId="0" xfId="0" applyFont="1" applyFill="1" applyAlignment="1">
      <alignment/>
    </xf>
    <xf numFmtId="0" fontId="17" fillId="0" borderId="0" xfId="0" applyFont="1" applyAlignment="1">
      <alignment horizontal="center"/>
    </xf>
    <xf numFmtId="1" fontId="0" fillId="0" borderId="0" xfId="0" applyNumberFormat="1" applyAlignment="1">
      <alignment horizontal="center"/>
    </xf>
    <xf numFmtId="0" fontId="36" fillId="0" borderId="0" xfId="0" applyFont="1" applyAlignment="1">
      <alignment/>
    </xf>
    <xf numFmtId="0" fontId="34" fillId="0" borderId="0" xfId="0" applyFont="1" applyAlignment="1" quotePrefix="1">
      <alignment/>
    </xf>
    <xf numFmtId="0" fontId="34" fillId="0" borderId="0" xfId="0" applyFont="1" applyAlignment="1" quotePrefix="1">
      <alignment/>
    </xf>
    <xf numFmtId="0" fontId="37" fillId="0" borderId="0" xfId="0" applyFont="1" applyAlignment="1">
      <alignment horizontal="center"/>
    </xf>
    <xf numFmtId="0" fontId="30" fillId="0" borderId="0" xfId="0" applyFont="1" applyAlignment="1">
      <alignment/>
    </xf>
    <xf numFmtId="1" fontId="9" fillId="0" borderId="0" xfId="0" applyNumberFormat="1" applyFont="1" applyAlignment="1">
      <alignment/>
    </xf>
    <xf numFmtId="0" fontId="40" fillId="0" borderId="0" xfId="0" applyFont="1" applyAlignment="1">
      <alignment horizontal="center"/>
    </xf>
    <xf numFmtId="0" fontId="34" fillId="0" borderId="0" xfId="0" applyFont="1" applyFill="1" applyAlignment="1">
      <alignment/>
    </xf>
    <xf numFmtId="0" fontId="34" fillId="0" borderId="0" xfId="0" applyFont="1" applyAlignment="1">
      <alignment horizontal="right"/>
    </xf>
    <xf numFmtId="0" fontId="41" fillId="0" borderId="0" xfId="0" applyFont="1" applyAlignment="1">
      <alignment/>
    </xf>
    <xf numFmtId="0" fontId="42" fillId="0" borderId="0" xfId="0" applyFont="1" applyAlignment="1">
      <alignment/>
    </xf>
    <xf numFmtId="0" fontId="43" fillId="0" borderId="0" xfId="0" applyFont="1" applyAlignment="1">
      <alignment horizontal="center"/>
    </xf>
    <xf numFmtId="0" fontId="34" fillId="0" borderId="0" xfId="0" applyFont="1" applyFill="1" applyAlignment="1">
      <alignment/>
    </xf>
    <xf numFmtId="1" fontId="34" fillId="0" borderId="0" xfId="0" applyNumberFormat="1" applyFont="1" applyFill="1" applyAlignment="1">
      <alignment/>
    </xf>
    <xf numFmtId="1" fontId="34" fillId="0" borderId="0" xfId="0" applyNumberFormat="1" applyFont="1" applyFill="1" applyAlignment="1">
      <alignment/>
    </xf>
    <xf numFmtId="0" fontId="36" fillId="0" borderId="0" xfId="0" applyFont="1" applyAlignment="1">
      <alignment horizontal="center"/>
    </xf>
    <xf numFmtId="43" fontId="36" fillId="0" borderId="0" xfId="15" applyFont="1" applyAlignment="1">
      <alignment horizontal="center"/>
    </xf>
    <xf numFmtId="0" fontId="35" fillId="0" borderId="0" xfId="0" applyFont="1" applyAlignment="1">
      <alignment/>
    </xf>
    <xf numFmtId="0" fontId="4" fillId="0" borderId="0" xfId="0" applyFont="1" applyAlignment="1">
      <alignment/>
    </xf>
    <xf numFmtId="0" fontId="28" fillId="0" borderId="0" xfId="0" applyFont="1" applyAlignment="1">
      <alignment horizontal="right"/>
    </xf>
    <xf numFmtId="0" fontId="36" fillId="0" borderId="0" xfId="0" applyFont="1" applyAlignment="1">
      <alignment/>
    </xf>
    <xf numFmtId="0" fontId="45" fillId="0" borderId="0" xfId="0" applyFont="1" applyAlignment="1">
      <alignment/>
    </xf>
    <xf numFmtId="0" fontId="45"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'FJ-4'!$A$3:$A$14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9238388"/>
        <c:axId val="63624309"/>
      </c:scatterChart>
      <c:valAx>
        <c:axId val="9238388"/>
        <c:scaling>
          <c:orientation val="minMax"/>
        </c:scaling>
        <c:axPos val="b"/>
        <c:majorGridlines/>
        <c:minorGridlines/>
        <c:delete val="0"/>
        <c:numFmt formatCode="General" sourceLinked="1"/>
        <c:majorTickMark val="out"/>
        <c:minorTickMark val="none"/>
        <c:tickLblPos val="nextTo"/>
        <c:crossAx val="63624309"/>
        <c:crosses val="autoZero"/>
        <c:crossBetween val="midCat"/>
        <c:dispUnits/>
      </c:valAx>
      <c:valAx>
        <c:axId val="63624309"/>
        <c:scaling>
          <c:orientation val="minMax"/>
        </c:scaling>
        <c:axPos val="l"/>
        <c:majorGridlines/>
        <c:minorGridlines/>
        <c:delete val="0"/>
        <c:numFmt formatCode="General" sourceLinked="1"/>
        <c:majorTickMark val="out"/>
        <c:minorTickMark val="none"/>
        <c:tickLblPos val="nextTo"/>
        <c:crossAx val="92383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'F-8'!$H$3:$H$14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'F-8'!$G$3:$G$14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3073990"/>
        <c:axId val="65591623"/>
      </c:scatterChart>
      <c:valAx>
        <c:axId val="3073990"/>
        <c:scaling>
          <c:orientation val="minMax"/>
        </c:scaling>
        <c:axPos val="b"/>
        <c:majorGridlines/>
        <c:minorGridlines/>
        <c:delete val="0"/>
        <c:numFmt formatCode="General" sourceLinked="1"/>
        <c:majorTickMark val="out"/>
        <c:minorTickMark val="none"/>
        <c:tickLblPos val="nextTo"/>
        <c:crossAx val="65591623"/>
        <c:crosses val="autoZero"/>
        <c:crossBetween val="midCat"/>
        <c:dispUnits/>
      </c:valAx>
      <c:valAx>
        <c:axId val="65591623"/>
        <c:scaling>
          <c:orientation val="minMax"/>
        </c:scaling>
        <c:axPos val="l"/>
        <c:majorGridlines/>
        <c:minorGridlines/>
        <c:delete val="0"/>
        <c:numFmt formatCode="General" sourceLinked="1"/>
        <c:majorTickMark val="out"/>
        <c:minorTickMark val="none"/>
        <c:tickLblPos val="nextTo"/>
        <c:crossAx val="30739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'F-102'!$B$3:$B$17</c:f>
              <c:numCache>
                <c:ptCount val="15"/>
                <c:pt idx="0">
                  <c:v>110</c:v>
                </c:pt>
                <c:pt idx="1">
                  <c:v>135</c:v>
                </c:pt>
                <c:pt idx="2">
                  <c:v>169</c:v>
                </c:pt>
                <c:pt idx="3">
                  <c:v>215</c:v>
                </c:pt>
                <c:pt idx="4">
                  <c:v>252</c:v>
                </c:pt>
                <c:pt idx="5">
                  <c:v>298</c:v>
                </c:pt>
                <c:pt idx="6">
                  <c:v>370</c:v>
                </c:pt>
                <c:pt idx="7">
                  <c:v>590</c:v>
                </c:pt>
                <c:pt idx="8">
                  <c:v>810</c:v>
                </c:pt>
                <c:pt idx="9">
                  <c:v>860</c:v>
                </c:pt>
                <c:pt idx="10">
                  <c:v>865</c:v>
                </c:pt>
                <c:pt idx="11">
                  <c:v>870</c:v>
                </c:pt>
                <c:pt idx="12">
                  <c:v>865</c:v>
                </c:pt>
                <c:pt idx="13">
                  <c:v>759</c:v>
                </c:pt>
                <c:pt idx="14">
                  <c:v>665</c:v>
                </c:pt>
              </c:numCache>
            </c:numRef>
          </c:xVal>
          <c:yVal>
            <c:numRef>
              <c:f>'F-102'!$A$3:$A$17</c:f>
              <c:numCache>
                <c:ptCount val="15"/>
                <c:pt idx="0">
                  <c:v>0</c:v>
                </c:pt>
                <c:pt idx="1">
                  <c:v>12000</c:v>
                </c:pt>
                <c:pt idx="2">
                  <c:v>24000</c:v>
                </c:pt>
                <c:pt idx="3">
                  <c:v>36000</c:v>
                </c:pt>
                <c:pt idx="4">
                  <c:v>42000</c:v>
                </c:pt>
                <c:pt idx="5">
                  <c:v>48000</c:v>
                </c:pt>
                <c:pt idx="6">
                  <c:v>54000</c:v>
                </c:pt>
                <c:pt idx="7">
                  <c:v>56500</c:v>
                </c:pt>
                <c:pt idx="8">
                  <c:v>54000</c:v>
                </c:pt>
                <c:pt idx="9">
                  <c:v>48000</c:v>
                </c:pt>
                <c:pt idx="10">
                  <c:v>42000</c:v>
                </c:pt>
                <c:pt idx="11">
                  <c:v>36000</c:v>
                </c:pt>
                <c:pt idx="12">
                  <c:v>24000</c:v>
                </c:pt>
                <c:pt idx="13">
                  <c:v>12000</c:v>
                </c:pt>
                <c:pt idx="14">
                  <c:v>0</c:v>
                </c:pt>
              </c:numCache>
            </c:numRef>
          </c:yVal>
          <c:smooth val="1"/>
        </c:ser>
        <c:axId val="11465210"/>
        <c:axId val="7041147"/>
      </c:scatterChart>
      <c:valAx>
        <c:axId val="11465210"/>
        <c:scaling>
          <c:orientation val="minMax"/>
        </c:scaling>
        <c:axPos val="b"/>
        <c:majorGridlines/>
        <c:minorGridlines/>
        <c:delete val="0"/>
        <c:numFmt formatCode="General" sourceLinked="1"/>
        <c:majorTickMark val="out"/>
        <c:minorTickMark val="none"/>
        <c:tickLblPos val="nextTo"/>
        <c:crossAx val="7041147"/>
        <c:crosses val="autoZero"/>
        <c:crossBetween val="midCat"/>
        <c:dispUnits/>
      </c:valAx>
      <c:valAx>
        <c:axId val="7041147"/>
        <c:scaling>
          <c:orientation val="minMax"/>
        </c:scaling>
        <c:axPos val="l"/>
        <c:majorGridlines/>
        <c:minorGridlines/>
        <c:delete val="0"/>
        <c:numFmt formatCode="General" sourceLinked="1"/>
        <c:majorTickMark val="out"/>
        <c:minorTickMark val="none"/>
        <c:tickLblPos val="nextTo"/>
        <c:crossAx val="114652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'F-102'!$E$3:$E$15</c:f>
              <c:numCache>
                <c:ptCount val="13"/>
                <c:pt idx="0">
                  <c:v>160</c:v>
                </c:pt>
                <c:pt idx="1">
                  <c:v>193</c:v>
                </c:pt>
                <c:pt idx="2">
                  <c:v>243</c:v>
                </c:pt>
                <c:pt idx="3">
                  <c:v>311</c:v>
                </c:pt>
                <c:pt idx="4">
                  <c:v>366</c:v>
                </c:pt>
                <c:pt idx="5">
                  <c:v>440</c:v>
                </c:pt>
                <c:pt idx="6">
                  <c:v>620</c:v>
                </c:pt>
                <c:pt idx="7">
                  <c:v>800</c:v>
                </c:pt>
                <c:pt idx="8">
                  <c:v>850</c:v>
                </c:pt>
                <c:pt idx="9">
                  <c:v>860</c:v>
                </c:pt>
                <c:pt idx="10">
                  <c:v>855</c:v>
                </c:pt>
                <c:pt idx="11">
                  <c:v>749</c:v>
                </c:pt>
                <c:pt idx="12">
                  <c:v>655</c:v>
                </c:pt>
              </c:numCache>
            </c:numRef>
          </c:xVal>
          <c:yVal>
            <c:numRef>
              <c:f>'F-102'!$D$3:$D$15</c:f>
              <c:numCache>
                <c:ptCount val="13"/>
                <c:pt idx="0">
                  <c:v>0</c:v>
                </c:pt>
                <c:pt idx="1">
                  <c:v>12000</c:v>
                </c:pt>
                <c:pt idx="2">
                  <c:v>24000</c:v>
                </c:pt>
                <c:pt idx="3">
                  <c:v>36000</c:v>
                </c:pt>
                <c:pt idx="4">
                  <c:v>42000</c:v>
                </c:pt>
                <c:pt idx="5">
                  <c:v>48000</c:v>
                </c:pt>
                <c:pt idx="6">
                  <c:v>50500</c:v>
                </c:pt>
                <c:pt idx="7">
                  <c:v>48000</c:v>
                </c:pt>
                <c:pt idx="8">
                  <c:v>42000</c:v>
                </c:pt>
                <c:pt idx="9">
                  <c:v>36000</c:v>
                </c:pt>
                <c:pt idx="10">
                  <c:v>24000</c:v>
                </c:pt>
                <c:pt idx="11">
                  <c:v>12000</c:v>
                </c:pt>
                <c:pt idx="12">
                  <c:v>0</c:v>
                </c:pt>
              </c:numCache>
            </c:numRef>
          </c:yVal>
          <c:smooth val="1"/>
        </c:ser>
        <c:axId val="55021372"/>
        <c:axId val="19619389"/>
      </c:scatterChart>
      <c:valAx>
        <c:axId val="55021372"/>
        <c:scaling>
          <c:orientation val="minMax"/>
        </c:scaling>
        <c:axPos val="b"/>
        <c:majorGridlines/>
        <c:minorGridlines/>
        <c:delete val="0"/>
        <c:numFmt formatCode="General" sourceLinked="1"/>
        <c:majorTickMark val="out"/>
        <c:minorTickMark val="none"/>
        <c:tickLblPos val="nextTo"/>
        <c:crossAx val="19619389"/>
        <c:crosses val="autoZero"/>
        <c:crossBetween val="midCat"/>
        <c:dispUnits/>
      </c:valAx>
      <c:valAx>
        <c:axId val="19619389"/>
        <c:scaling>
          <c:orientation val="minMax"/>
        </c:scaling>
        <c:axPos val="l"/>
        <c:majorGridlines/>
        <c:minorGridlines/>
        <c:delete val="0"/>
        <c:numFmt formatCode="General" sourceLinked="1"/>
        <c:majorTickMark val="out"/>
        <c:minorTickMark val="none"/>
        <c:tickLblPos val="nextTo"/>
        <c:crossAx val="550213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'F-102'!$H$3:$H$15</c:f>
              <c:numCache>
                <c:ptCount val="13"/>
                <c:pt idx="0">
                  <c:v>205</c:v>
                </c:pt>
                <c:pt idx="1">
                  <c:v>248</c:v>
                </c:pt>
                <c:pt idx="2">
                  <c:v>303</c:v>
                </c:pt>
                <c:pt idx="3">
                  <c:v>378</c:v>
                </c:pt>
                <c:pt idx="4">
                  <c:v>440</c:v>
                </c:pt>
                <c:pt idx="5">
                  <c:v>520</c:v>
                </c:pt>
                <c:pt idx="6">
                  <c:v>655</c:v>
                </c:pt>
                <c:pt idx="7">
                  <c:v>790</c:v>
                </c:pt>
                <c:pt idx="8">
                  <c:v>845</c:v>
                </c:pt>
                <c:pt idx="9">
                  <c:v>860</c:v>
                </c:pt>
                <c:pt idx="10">
                  <c:v>855</c:v>
                </c:pt>
                <c:pt idx="11">
                  <c:v>749</c:v>
                </c:pt>
                <c:pt idx="12">
                  <c:v>655</c:v>
                </c:pt>
              </c:numCache>
            </c:numRef>
          </c:xVal>
          <c:yVal>
            <c:numRef>
              <c:f>'F-102'!$G$3:$G$15</c:f>
              <c:numCache>
                <c:ptCount val="13"/>
                <c:pt idx="0">
                  <c:v>0</c:v>
                </c:pt>
                <c:pt idx="1">
                  <c:v>12000</c:v>
                </c:pt>
                <c:pt idx="2">
                  <c:v>24000</c:v>
                </c:pt>
                <c:pt idx="3">
                  <c:v>36000</c:v>
                </c:pt>
                <c:pt idx="4">
                  <c:v>42000</c:v>
                </c:pt>
                <c:pt idx="5">
                  <c:v>48000</c:v>
                </c:pt>
                <c:pt idx="6">
                  <c:v>49000</c:v>
                </c:pt>
                <c:pt idx="7">
                  <c:v>48000</c:v>
                </c:pt>
                <c:pt idx="8">
                  <c:v>42000</c:v>
                </c:pt>
                <c:pt idx="9">
                  <c:v>36000</c:v>
                </c:pt>
                <c:pt idx="10">
                  <c:v>24000</c:v>
                </c:pt>
                <c:pt idx="11">
                  <c:v>12000</c:v>
                </c:pt>
                <c:pt idx="12">
                  <c:v>0</c:v>
                </c:pt>
              </c:numCache>
            </c:numRef>
          </c:yVal>
          <c:smooth val="1"/>
        </c:ser>
        <c:axId val="191870"/>
        <c:axId val="12471551"/>
      </c:scatterChart>
      <c:valAx>
        <c:axId val="191870"/>
        <c:scaling>
          <c:orientation val="minMax"/>
        </c:scaling>
        <c:axPos val="b"/>
        <c:majorGridlines/>
        <c:minorGridlines/>
        <c:delete val="0"/>
        <c:numFmt formatCode="General" sourceLinked="1"/>
        <c:majorTickMark val="out"/>
        <c:minorTickMark val="none"/>
        <c:tickLblPos val="nextTo"/>
        <c:crossAx val="12471551"/>
        <c:crosses val="autoZero"/>
        <c:crossBetween val="midCat"/>
        <c:dispUnits/>
      </c:valAx>
      <c:valAx>
        <c:axId val="12471551"/>
        <c:scaling>
          <c:orientation val="minMax"/>
        </c:scaling>
        <c:axPos val="l"/>
        <c:majorGridlines/>
        <c:minorGridlines/>
        <c:delete val="0"/>
        <c:numFmt formatCode="General" sourceLinked="1"/>
        <c:majorTickMark val="out"/>
        <c:minorTickMark val="none"/>
        <c:tickLblPos val="nextTo"/>
        <c:crossAx val="19187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'F-102'!$K$3:$K$13</c:f>
              <c:numCache>
                <c:ptCount val="11"/>
                <c:pt idx="0">
                  <c:v>236</c:v>
                </c:pt>
                <c:pt idx="1">
                  <c:v>285</c:v>
                </c:pt>
                <c:pt idx="2">
                  <c:v>349</c:v>
                </c:pt>
                <c:pt idx="3">
                  <c:v>444</c:v>
                </c:pt>
                <c:pt idx="4">
                  <c:v>530</c:v>
                </c:pt>
                <c:pt idx="5">
                  <c:v>665</c:v>
                </c:pt>
                <c:pt idx="6">
                  <c:v>800</c:v>
                </c:pt>
                <c:pt idx="7">
                  <c:v>860</c:v>
                </c:pt>
                <c:pt idx="8">
                  <c:v>855</c:v>
                </c:pt>
                <c:pt idx="9">
                  <c:v>749</c:v>
                </c:pt>
                <c:pt idx="10">
                  <c:v>655</c:v>
                </c:pt>
              </c:numCache>
            </c:numRef>
          </c:xVal>
          <c:yVal>
            <c:numRef>
              <c:f>'F-102'!$J$3:$J$13</c:f>
              <c:numCache>
                <c:ptCount val="11"/>
                <c:pt idx="0">
                  <c:v>0</c:v>
                </c:pt>
                <c:pt idx="1">
                  <c:v>12000</c:v>
                </c:pt>
                <c:pt idx="2">
                  <c:v>24000</c:v>
                </c:pt>
                <c:pt idx="3">
                  <c:v>36000</c:v>
                </c:pt>
                <c:pt idx="4">
                  <c:v>43000</c:v>
                </c:pt>
                <c:pt idx="5">
                  <c:v>47000</c:v>
                </c:pt>
                <c:pt idx="6">
                  <c:v>43000</c:v>
                </c:pt>
                <c:pt idx="7">
                  <c:v>36000</c:v>
                </c:pt>
                <c:pt idx="8">
                  <c:v>24000</c:v>
                </c:pt>
                <c:pt idx="9">
                  <c:v>12000</c:v>
                </c:pt>
                <c:pt idx="10">
                  <c:v>0</c:v>
                </c:pt>
              </c:numCache>
            </c:numRef>
          </c:yVal>
          <c:smooth val="1"/>
        </c:ser>
        <c:axId val="5344448"/>
        <c:axId val="11844801"/>
      </c:scatterChart>
      <c:valAx>
        <c:axId val="5344448"/>
        <c:scaling>
          <c:orientation val="minMax"/>
        </c:scaling>
        <c:axPos val="b"/>
        <c:majorGridlines/>
        <c:minorGridlines/>
        <c:delete val="0"/>
        <c:numFmt formatCode="General" sourceLinked="1"/>
        <c:majorTickMark val="out"/>
        <c:minorTickMark val="none"/>
        <c:tickLblPos val="nextTo"/>
        <c:crossAx val="11844801"/>
        <c:crosses val="autoZero"/>
        <c:crossBetween val="midCat"/>
        <c:dispUnits/>
      </c:valAx>
      <c:valAx>
        <c:axId val="11844801"/>
        <c:scaling>
          <c:orientation val="minMax"/>
        </c:scaling>
        <c:axPos val="l"/>
        <c:majorGridlines/>
        <c:minorGridlines/>
        <c:delete val="0"/>
        <c:numFmt formatCode="General" sourceLinked="1"/>
        <c:majorTickMark val="out"/>
        <c:minorTickMark val="none"/>
        <c:tickLblPos val="nextTo"/>
        <c:crossAx val="53444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'F-102'!$N$3:$N$12</c:f>
              <c:numCache>
                <c:ptCount val="10"/>
                <c:pt idx="0">
                  <c:v>0</c:v>
                </c:pt>
                <c:pt idx="1">
                  <c:v>0</c:v>
                </c:pt>
                <c:pt idx="2">
                  <c:v>0</c:v>
                </c:pt>
                <c:pt idx="3">
                  <c:v>0</c:v>
                </c:pt>
                <c:pt idx="4">
                  <c:v>0</c:v>
                </c:pt>
                <c:pt idx="5">
                  <c:v>0</c:v>
                </c:pt>
                <c:pt idx="6">
                  <c:v>0</c:v>
                </c:pt>
                <c:pt idx="7">
                  <c:v>0</c:v>
                </c:pt>
                <c:pt idx="8">
                  <c:v>0</c:v>
                </c:pt>
                <c:pt idx="9">
                  <c:v>0</c:v>
                </c:pt>
              </c:numCache>
            </c:numRef>
          </c:xVal>
          <c:yVal>
            <c:numRef>
              <c:f>'F-102'!$M$3:$M$12</c:f>
              <c:numCache>
                <c:ptCount val="10"/>
                <c:pt idx="0">
                  <c:v>0</c:v>
                </c:pt>
                <c:pt idx="1">
                  <c:v>0</c:v>
                </c:pt>
                <c:pt idx="2">
                  <c:v>0</c:v>
                </c:pt>
                <c:pt idx="3">
                  <c:v>0</c:v>
                </c:pt>
                <c:pt idx="4">
                  <c:v>0</c:v>
                </c:pt>
                <c:pt idx="5">
                  <c:v>0</c:v>
                </c:pt>
                <c:pt idx="6">
                  <c:v>0</c:v>
                </c:pt>
                <c:pt idx="7">
                  <c:v>0</c:v>
                </c:pt>
                <c:pt idx="8">
                  <c:v>0</c:v>
                </c:pt>
                <c:pt idx="9">
                  <c:v>0</c:v>
                </c:pt>
              </c:numCache>
            </c:numRef>
          </c:yVal>
          <c:smooth val="1"/>
        </c:ser>
        <c:axId val="31714562"/>
        <c:axId val="48180611"/>
      </c:scatterChart>
      <c:valAx>
        <c:axId val="31714562"/>
        <c:scaling>
          <c:orientation val="minMax"/>
        </c:scaling>
        <c:axPos val="b"/>
        <c:majorGridlines/>
        <c:minorGridlines/>
        <c:delete val="0"/>
        <c:numFmt formatCode="General" sourceLinked="1"/>
        <c:majorTickMark val="out"/>
        <c:minorTickMark val="none"/>
        <c:tickLblPos val="nextTo"/>
        <c:crossAx val="48180611"/>
        <c:crosses val="autoZero"/>
        <c:crossBetween val="midCat"/>
        <c:dispUnits/>
      </c:valAx>
      <c:valAx>
        <c:axId val="48180611"/>
        <c:scaling>
          <c:orientation val="minMax"/>
        </c:scaling>
        <c:axPos val="l"/>
        <c:majorGridlines/>
        <c:minorGridlines/>
        <c:delete val="0"/>
        <c:numFmt formatCode="General" sourceLinked="1"/>
        <c:majorTickMark val="out"/>
        <c:minorTickMark val="none"/>
        <c:tickLblPos val="nextTo"/>
        <c:crossAx val="317145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'F-102'!$Q$3:$Q$10</c:f>
              <c:numCache>
                <c:ptCount val="8"/>
                <c:pt idx="0">
                  <c:v>0</c:v>
                </c:pt>
                <c:pt idx="1">
                  <c:v>0</c:v>
                </c:pt>
                <c:pt idx="2">
                  <c:v>0</c:v>
                </c:pt>
                <c:pt idx="3">
                  <c:v>0</c:v>
                </c:pt>
                <c:pt idx="4">
                  <c:v>0</c:v>
                </c:pt>
                <c:pt idx="5">
                  <c:v>0</c:v>
                </c:pt>
                <c:pt idx="6">
                  <c:v>0</c:v>
                </c:pt>
                <c:pt idx="7">
                  <c:v>0</c:v>
                </c:pt>
              </c:numCache>
            </c:numRef>
          </c:xVal>
          <c:yVal>
            <c:numRef>
              <c:f>'F-102'!$P$3:$P$10</c:f>
              <c:numCache>
                <c:ptCount val="8"/>
                <c:pt idx="0">
                  <c:v>0</c:v>
                </c:pt>
                <c:pt idx="1">
                  <c:v>0</c:v>
                </c:pt>
                <c:pt idx="2">
                  <c:v>0</c:v>
                </c:pt>
                <c:pt idx="3">
                  <c:v>0</c:v>
                </c:pt>
                <c:pt idx="4">
                  <c:v>0</c:v>
                </c:pt>
                <c:pt idx="5">
                  <c:v>0</c:v>
                </c:pt>
                <c:pt idx="6">
                  <c:v>0</c:v>
                </c:pt>
                <c:pt idx="7">
                  <c:v>0</c:v>
                </c:pt>
              </c:numCache>
            </c:numRef>
          </c:yVal>
          <c:smooth val="1"/>
        </c:ser>
        <c:axId val="44731972"/>
        <c:axId val="21897029"/>
      </c:scatterChart>
      <c:valAx>
        <c:axId val="44731972"/>
        <c:scaling>
          <c:orientation val="minMax"/>
        </c:scaling>
        <c:axPos val="b"/>
        <c:majorGridlines/>
        <c:minorGridlines/>
        <c:delete val="0"/>
        <c:numFmt formatCode="General" sourceLinked="1"/>
        <c:majorTickMark val="out"/>
        <c:minorTickMark val="none"/>
        <c:tickLblPos val="nextTo"/>
        <c:crossAx val="21897029"/>
        <c:crosses val="autoZero"/>
        <c:crossBetween val="midCat"/>
        <c:dispUnits/>
      </c:valAx>
      <c:valAx>
        <c:axId val="21897029"/>
        <c:scaling>
          <c:orientation val="minMax"/>
        </c:scaling>
        <c:axPos val="l"/>
        <c:majorGridlines/>
        <c:minorGridlines/>
        <c:delete val="0"/>
        <c:numFmt formatCode="General" sourceLinked="1"/>
        <c:majorTickMark val="out"/>
        <c:minorTickMark val="none"/>
        <c:tickLblPos val="nextTo"/>
        <c:crossAx val="447319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'F-102'!$T$3:$T$10</c:f>
              <c:numCache>
                <c:ptCount val="8"/>
                <c:pt idx="0">
                  <c:v>0</c:v>
                </c:pt>
                <c:pt idx="1">
                  <c:v>0</c:v>
                </c:pt>
                <c:pt idx="2">
                  <c:v>0</c:v>
                </c:pt>
                <c:pt idx="3">
                  <c:v>0</c:v>
                </c:pt>
                <c:pt idx="4">
                  <c:v>0</c:v>
                </c:pt>
                <c:pt idx="5">
                  <c:v>0</c:v>
                </c:pt>
                <c:pt idx="6">
                  <c:v>0</c:v>
                </c:pt>
                <c:pt idx="7">
                  <c:v>0</c:v>
                </c:pt>
              </c:numCache>
            </c:numRef>
          </c:xVal>
          <c:yVal>
            <c:numRef>
              <c:f>'F-102'!$S$3:$S$10</c:f>
              <c:numCache>
                <c:ptCount val="8"/>
                <c:pt idx="0">
                  <c:v>0</c:v>
                </c:pt>
                <c:pt idx="1">
                  <c:v>0</c:v>
                </c:pt>
                <c:pt idx="2">
                  <c:v>0</c:v>
                </c:pt>
                <c:pt idx="3">
                  <c:v>0</c:v>
                </c:pt>
                <c:pt idx="4">
                  <c:v>0</c:v>
                </c:pt>
                <c:pt idx="5">
                  <c:v>0</c:v>
                </c:pt>
                <c:pt idx="6">
                  <c:v>0</c:v>
                </c:pt>
                <c:pt idx="7">
                  <c:v>0</c:v>
                </c:pt>
              </c:numCache>
            </c:numRef>
          </c:yVal>
          <c:smooth val="1"/>
        </c:ser>
        <c:axId val="14020742"/>
        <c:axId val="38932999"/>
      </c:scatterChart>
      <c:valAx>
        <c:axId val="14020742"/>
        <c:scaling>
          <c:orientation val="minMax"/>
        </c:scaling>
        <c:axPos val="b"/>
        <c:majorGridlines/>
        <c:minorGridlines/>
        <c:delete val="0"/>
        <c:numFmt formatCode="General" sourceLinked="1"/>
        <c:majorTickMark val="out"/>
        <c:minorTickMark val="none"/>
        <c:tickLblPos val="nextTo"/>
        <c:crossAx val="38932999"/>
        <c:crosses val="autoZero"/>
        <c:crossBetween val="midCat"/>
        <c:dispUnits/>
      </c:valAx>
      <c:valAx>
        <c:axId val="38932999"/>
        <c:scaling>
          <c:orientation val="minMax"/>
        </c:scaling>
        <c:axPos val="l"/>
        <c:majorGridlines/>
        <c:minorGridlines/>
        <c:delete val="0"/>
        <c:numFmt formatCode="General" sourceLinked="1"/>
        <c:majorTickMark val="out"/>
        <c:minorTickMark val="none"/>
        <c:tickLblPos val="nextTo"/>
        <c:crossAx val="140207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'F-104'!$B$3:$B$19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'F-104'!$A$3:$A$19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47616968"/>
        <c:axId val="8095177"/>
      </c:scatterChart>
      <c:valAx>
        <c:axId val="47616968"/>
        <c:scaling>
          <c:orientation val="minMax"/>
        </c:scaling>
        <c:axPos val="b"/>
        <c:majorGridlines/>
        <c:minorGridlines/>
        <c:delete val="0"/>
        <c:numFmt formatCode="General" sourceLinked="1"/>
        <c:majorTickMark val="out"/>
        <c:minorTickMark val="none"/>
        <c:tickLblPos val="nextTo"/>
        <c:crossAx val="8095177"/>
        <c:crosses val="autoZero"/>
        <c:crossBetween val="midCat"/>
        <c:dispUnits/>
      </c:valAx>
      <c:valAx>
        <c:axId val="8095177"/>
        <c:scaling>
          <c:orientation val="minMax"/>
        </c:scaling>
        <c:axPos val="l"/>
        <c:majorGridlines/>
        <c:minorGridlines/>
        <c:delete val="0"/>
        <c:numFmt formatCode="General" sourceLinked="1"/>
        <c:majorTickMark val="out"/>
        <c:minorTickMark val="none"/>
        <c:tickLblPos val="nextTo"/>
        <c:crossAx val="476169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'F-104'!$E$3:$E$17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'F-104'!$D$3:$D$17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56424458"/>
        <c:axId val="43711115"/>
      </c:scatterChart>
      <c:valAx>
        <c:axId val="56424458"/>
        <c:scaling>
          <c:orientation val="minMax"/>
        </c:scaling>
        <c:axPos val="b"/>
        <c:majorGridlines/>
        <c:minorGridlines/>
        <c:delete val="0"/>
        <c:numFmt formatCode="General" sourceLinked="1"/>
        <c:majorTickMark val="out"/>
        <c:minorTickMark val="none"/>
        <c:tickLblPos val="nextTo"/>
        <c:crossAx val="43711115"/>
        <c:crosses val="autoZero"/>
        <c:crossBetween val="midCat"/>
        <c:dispUnits/>
      </c:valAx>
      <c:valAx>
        <c:axId val="43711115"/>
        <c:scaling>
          <c:orientation val="minMax"/>
        </c:scaling>
        <c:axPos val="l"/>
        <c:majorGridlines/>
        <c:minorGridlines/>
        <c:delete val="0"/>
        <c:numFmt formatCode="General" sourceLinked="1"/>
        <c:majorTickMark val="out"/>
        <c:minorTickMark val="none"/>
        <c:tickLblPos val="nextTo"/>
        <c:crossAx val="5642445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'F-104'!$H$3:$H$15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'F-104'!$G$3:$G$15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2650188"/>
        <c:axId val="62976077"/>
      </c:scatterChart>
      <c:valAx>
        <c:axId val="22650188"/>
        <c:scaling>
          <c:orientation val="minMax"/>
        </c:scaling>
        <c:axPos val="b"/>
        <c:majorGridlines/>
        <c:minorGridlines/>
        <c:delete val="0"/>
        <c:numFmt formatCode="General" sourceLinked="1"/>
        <c:majorTickMark val="out"/>
        <c:minorTickMark val="none"/>
        <c:tickLblPos val="nextTo"/>
        <c:crossAx val="62976077"/>
        <c:crosses val="autoZero"/>
        <c:crossBetween val="midCat"/>
        <c:dispUnits/>
      </c:valAx>
      <c:valAx>
        <c:axId val="62976077"/>
        <c:scaling>
          <c:orientation val="minMax"/>
        </c:scaling>
        <c:axPos val="l"/>
        <c:majorGridlines/>
        <c:minorGridlines/>
        <c:delete val="0"/>
        <c:numFmt formatCode="General" sourceLinked="1"/>
        <c:majorTickMark val="out"/>
        <c:minorTickMark val="none"/>
        <c:tickLblPos val="nextTo"/>
        <c:crossAx val="226501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'F-8'!$K$3:$K$13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'F-8'!$J$3:$J$13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35597064"/>
        <c:axId val="32107785"/>
      </c:scatterChart>
      <c:valAx>
        <c:axId val="35597064"/>
        <c:scaling>
          <c:orientation val="minMax"/>
        </c:scaling>
        <c:axPos val="b"/>
        <c:majorGridlines/>
        <c:minorGridlines/>
        <c:delete val="0"/>
        <c:numFmt formatCode="General" sourceLinked="1"/>
        <c:majorTickMark val="out"/>
        <c:minorTickMark val="none"/>
        <c:tickLblPos val="nextTo"/>
        <c:crossAx val="32107785"/>
        <c:crosses val="autoZero"/>
        <c:crossBetween val="midCat"/>
        <c:dispUnits/>
      </c:valAx>
      <c:valAx>
        <c:axId val="32107785"/>
        <c:scaling>
          <c:orientation val="minMax"/>
        </c:scaling>
        <c:axPos val="l"/>
        <c:majorGridlines/>
        <c:minorGridlines/>
        <c:delete val="0"/>
        <c:numFmt formatCode="General" sourceLinked="1"/>
        <c:majorTickMark val="out"/>
        <c:minorTickMark val="none"/>
        <c:tickLblPos val="nextTo"/>
        <c:crossAx val="355970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'F-104'!$K$3:$K$13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'F-104'!$J$3:$J$13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66913166"/>
        <c:axId val="54388495"/>
      </c:scatterChart>
      <c:valAx>
        <c:axId val="66913166"/>
        <c:scaling>
          <c:orientation val="minMax"/>
        </c:scaling>
        <c:axPos val="b"/>
        <c:majorGridlines/>
        <c:minorGridlines/>
        <c:delete val="0"/>
        <c:numFmt formatCode="General" sourceLinked="1"/>
        <c:majorTickMark val="out"/>
        <c:minorTickMark val="none"/>
        <c:tickLblPos val="nextTo"/>
        <c:crossAx val="54388495"/>
        <c:crosses val="autoZero"/>
        <c:crossBetween val="midCat"/>
        <c:dispUnits/>
      </c:valAx>
      <c:valAx>
        <c:axId val="54388495"/>
        <c:scaling>
          <c:orientation val="minMax"/>
        </c:scaling>
        <c:axPos val="l"/>
        <c:majorGridlines/>
        <c:minorGridlines/>
        <c:delete val="0"/>
        <c:numFmt formatCode="General" sourceLinked="1"/>
        <c:majorTickMark val="out"/>
        <c:minorTickMark val="none"/>
        <c:tickLblPos val="nextTo"/>
        <c:crossAx val="669131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'F-104'!$N$3:$N$13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'F-104'!$M$3:$M$13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45591248"/>
        <c:axId val="10641105"/>
      </c:scatterChart>
      <c:valAx>
        <c:axId val="45591248"/>
        <c:scaling>
          <c:orientation val="minMax"/>
        </c:scaling>
        <c:axPos val="b"/>
        <c:majorGridlines/>
        <c:minorGridlines/>
        <c:delete val="0"/>
        <c:numFmt formatCode="General" sourceLinked="1"/>
        <c:majorTickMark val="out"/>
        <c:minorTickMark val="none"/>
        <c:tickLblPos val="nextTo"/>
        <c:crossAx val="10641105"/>
        <c:crosses val="autoZero"/>
        <c:crossBetween val="midCat"/>
        <c:dispUnits/>
      </c:valAx>
      <c:valAx>
        <c:axId val="10641105"/>
        <c:scaling>
          <c:orientation val="minMax"/>
        </c:scaling>
        <c:axPos val="l"/>
        <c:majorGridlines/>
        <c:minorGridlines/>
        <c:delete val="0"/>
        <c:numFmt formatCode="General" sourceLinked="1"/>
        <c:majorTickMark val="out"/>
        <c:minorTickMark val="none"/>
        <c:tickLblPos val="nextTo"/>
        <c:crossAx val="455912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'F-104'!$Q$3:$Q$13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'F-104'!$P$3:$P$13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20583186"/>
        <c:axId val="62838675"/>
      </c:scatterChart>
      <c:valAx>
        <c:axId val="20583186"/>
        <c:scaling>
          <c:orientation val="minMax"/>
        </c:scaling>
        <c:axPos val="b"/>
        <c:majorGridlines/>
        <c:minorGridlines/>
        <c:delete val="0"/>
        <c:numFmt formatCode="General" sourceLinked="1"/>
        <c:majorTickMark val="out"/>
        <c:minorTickMark val="none"/>
        <c:tickLblPos val="nextTo"/>
        <c:crossAx val="62838675"/>
        <c:crosses val="autoZero"/>
        <c:crossBetween val="midCat"/>
        <c:dispUnits/>
      </c:valAx>
      <c:valAx>
        <c:axId val="62838675"/>
        <c:scaling>
          <c:orientation val="minMax"/>
        </c:scaling>
        <c:axPos val="l"/>
        <c:majorGridlines/>
        <c:minorGridlines/>
        <c:delete val="0"/>
        <c:numFmt formatCode="General" sourceLinked="1"/>
        <c:majorTickMark val="out"/>
        <c:minorTickMark val="none"/>
        <c:tickLblPos val="nextTo"/>
        <c:crossAx val="205831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'F-104'!$T$3:$T$10</c:f>
              <c:numCache>
                <c:ptCount val="8"/>
                <c:pt idx="0">
                  <c:v>0</c:v>
                </c:pt>
                <c:pt idx="1">
                  <c:v>0</c:v>
                </c:pt>
                <c:pt idx="2">
                  <c:v>0</c:v>
                </c:pt>
                <c:pt idx="3">
                  <c:v>0</c:v>
                </c:pt>
                <c:pt idx="4">
                  <c:v>0</c:v>
                </c:pt>
                <c:pt idx="5">
                  <c:v>0</c:v>
                </c:pt>
                <c:pt idx="6">
                  <c:v>0</c:v>
                </c:pt>
                <c:pt idx="7">
                  <c:v>0</c:v>
                </c:pt>
              </c:numCache>
            </c:numRef>
          </c:xVal>
          <c:yVal>
            <c:numRef>
              <c:f>'F-104'!$S$3:$S$10</c:f>
              <c:numCache>
                <c:ptCount val="8"/>
                <c:pt idx="0">
                  <c:v>0</c:v>
                </c:pt>
                <c:pt idx="1">
                  <c:v>0</c:v>
                </c:pt>
                <c:pt idx="2">
                  <c:v>0</c:v>
                </c:pt>
                <c:pt idx="3">
                  <c:v>0</c:v>
                </c:pt>
                <c:pt idx="4">
                  <c:v>0</c:v>
                </c:pt>
                <c:pt idx="5">
                  <c:v>0</c:v>
                </c:pt>
                <c:pt idx="6">
                  <c:v>0</c:v>
                </c:pt>
                <c:pt idx="7">
                  <c:v>0</c:v>
                </c:pt>
              </c:numCache>
            </c:numRef>
          </c:yVal>
          <c:smooth val="1"/>
        </c:ser>
        <c:axId val="57982036"/>
        <c:axId val="10735957"/>
      </c:scatterChart>
      <c:valAx>
        <c:axId val="57982036"/>
        <c:scaling>
          <c:orientation val="minMax"/>
        </c:scaling>
        <c:axPos val="b"/>
        <c:majorGridlines/>
        <c:minorGridlines/>
        <c:delete val="0"/>
        <c:numFmt formatCode="General" sourceLinked="1"/>
        <c:majorTickMark val="out"/>
        <c:minorTickMark val="none"/>
        <c:tickLblPos val="nextTo"/>
        <c:crossAx val="10735957"/>
        <c:crosses val="autoZero"/>
        <c:crossBetween val="midCat"/>
        <c:dispUnits/>
      </c:valAx>
      <c:valAx>
        <c:axId val="10735957"/>
        <c:scaling>
          <c:orientation val="minMax"/>
        </c:scaling>
        <c:axPos val="l"/>
        <c:majorGridlines/>
        <c:minorGridlines/>
        <c:delete val="0"/>
        <c:numFmt formatCode="General" sourceLinked="1"/>
        <c:majorTickMark val="out"/>
        <c:minorTickMark val="none"/>
        <c:tickLblPos val="nextTo"/>
        <c:crossAx val="579820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25"/>
          <c:y val="0.019"/>
          <c:w val="0.782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'F-104'!$W$3:$W$10</c:f>
              <c:numCache>
                <c:ptCount val="8"/>
                <c:pt idx="0">
                  <c:v>0</c:v>
                </c:pt>
                <c:pt idx="1">
                  <c:v>0</c:v>
                </c:pt>
                <c:pt idx="2">
                  <c:v>0</c:v>
                </c:pt>
                <c:pt idx="3">
                  <c:v>0</c:v>
                </c:pt>
                <c:pt idx="4">
                  <c:v>0</c:v>
                </c:pt>
                <c:pt idx="5">
                  <c:v>0</c:v>
                </c:pt>
                <c:pt idx="6">
                  <c:v>0</c:v>
                </c:pt>
                <c:pt idx="7">
                  <c:v>0</c:v>
                </c:pt>
              </c:numCache>
            </c:numRef>
          </c:xVal>
          <c:yVal>
            <c:numRef>
              <c:f>'F-104'!$V$3:$V$10</c:f>
              <c:numCache>
                <c:ptCount val="8"/>
                <c:pt idx="0">
                  <c:v>0</c:v>
                </c:pt>
                <c:pt idx="1">
                  <c:v>0</c:v>
                </c:pt>
                <c:pt idx="2">
                  <c:v>0</c:v>
                </c:pt>
                <c:pt idx="3">
                  <c:v>0</c:v>
                </c:pt>
                <c:pt idx="4">
                  <c:v>0</c:v>
                </c:pt>
                <c:pt idx="5">
                  <c:v>0</c:v>
                </c:pt>
                <c:pt idx="6">
                  <c:v>0</c:v>
                </c:pt>
                <c:pt idx="7">
                  <c:v>0</c:v>
                </c:pt>
              </c:numCache>
            </c:numRef>
          </c:yVal>
          <c:smooth val="1"/>
        </c:ser>
        <c:axId val="26748566"/>
        <c:axId val="60935191"/>
      </c:scatterChart>
      <c:valAx>
        <c:axId val="26748566"/>
        <c:scaling>
          <c:orientation val="minMax"/>
        </c:scaling>
        <c:axPos val="b"/>
        <c:majorGridlines/>
        <c:minorGridlines/>
        <c:delete val="0"/>
        <c:numFmt formatCode="General" sourceLinked="1"/>
        <c:majorTickMark val="out"/>
        <c:minorTickMark val="none"/>
        <c:tickLblPos val="nextTo"/>
        <c:crossAx val="60935191"/>
        <c:crosses val="autoZero"/>
        <c:crossBetween val="midCat"/>
        <c:dispUnits/>
      </c:valAx>
      <c:valAx>
        <c:axId val="60935191"/>
        <c:scaling>
          <c:orientation val="minMax"/>
        </c:scaling>
        <c:axPos val="l"/>
        <c:majorGridlines/>
        <c:minorGridlines/>
        <c:delete val="0"/>
        <c:numFmt formatCode="General" sourceLinked="1"/>
        <c:majorTickMark val="out"/>
        <c:minorTickMark val="none"/>
        <c:tickLblPos val="nextTo"/>
        <c:crossAx val="267485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'F-104'!$B$3:$B$19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'F-104'!$A$3:$A$19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1364440"/>
        <c:axId val="21579737"/>
      </c:scatterChart>
      <c:valAx>
        <c:axId val="1364440"/>
        <c:scaling>
          <c:orientation val="minMax"/>
        </c:scaling>
        <c:axPos val="b"/>
        <c:majorGridlines/>
        <c:minorGridlines/>
        <c:delete val="0"/>
        <c:numFmt formatCode="General" sourceLinked="1"/>
        <c:majorTickMark val="out"/>
        <c:minorTickMark val="none"/>
        <c:tickLblPos val="nextTo"/>
        <c:crossAx val="21579737"/>
        <c:crosses val="autoZero"/>
        <c:crossBetween val="midCat"/>
        <c:dispUnits/>
      </c:valAx>
      <c:valAx>
        <c:axId val="21579737"/>
        <c:scaling>
          <c:orientation val="minMax"/>
        </c:scaling>
        <c:axPos val="l"/>
        <c:majorGridlines/>
        <c:minorGridlines/>
        <c:delete val="0"/>
        <c:numFmt formatCode="General" sourceLinked="1"/>
        <c:majorTickMark val="out"/>
        <c:minorTickMark val="none"/>
        <c:tickLblPos val="nextTo"/>
        <c:crossAx val="136444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'F-104'!$E$3:$E$17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'F-104'!$D$3:$D$17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60505626"/>
        <c:axId val="40551579"/>
      </c:scatterChart>
      <c:valAx>
        <c:axId val="60505626"/>
        <c:scaling>
          <c:orientation val="minMax"/>
        </c:scaling>
        <c:axPos val="b"/>
        <c:majorGridlines/>
        <c:minorGridlines/>
        <c:delete val="0"/>
        <c:numFmt formatCode="General" sourceLinked="1"/>
        <c:majorTickMark val="out"/>
        <c:minorTickMark val="none"/>
        <c:tickLblPos val="nextTo"/>
        <c:crossAx val="40551579"/>
        <c:crosses val="autoZero"/>
        <c:crossBetween val="midCat"/>
        <c:dispUnits/>
      </c:valAx>
      <c:valAx>
        <c:axId val="40551579"/>
        <c:scaling>
          <c:orientation val="minMax"/>
        </c:scaling>
        <c:axPos val="l"/>
        <c:majorGridlines/>
        <c:minorGridlines/>
        <c:delete val="0"/>
        <c:numFmt formatCode="General" sourceLinked="1"/>
        <c:majorTickMark val="out"/>
        <c:minorTickMark val="none"/>
        <c:tickLblPos val="nextTo"/>
        <c:crossAx val="6050562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'F-104'!$H$3:$H$15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'F-104'!$G$3:$G$15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8606940"/>
        <c:axId val="1491549"/>
      </c:scatterChart>
      <c:valAx>
        <c:axId val="18606940"/>
        <c:scaling>
          <c:orientation val="minMax"/>
        </c:scaling>
        <c:axPos val="b"/>
        <c:majorGridlines/>
        <c:minorGridlines/>
        <c:delete val="0"/>
        <c:numFmt formatCode="General" sourceLinked="1"/>
        <c:majorTickMark val="out"/>
        <c:minorTickMark val="none"/>
        <c:tickLblPos val="nextTo"/>
        <c:crossAx val="1491549"/>
        <c:crosses val="autoZero"/>
        <c:crossBetween val="midCat"/>
        <c:dispUnits/>
      </c:valAx>
      <c:valAx>
        <c:axId val="1491549"/>
        <c:scaling>
          <c:orientation val="minMax"/>
        </c:scaling>
        <c:axPos val="l"/>
        <c:majorGridlines/>
        <c:minorGridlines/>
        <c:delete val="0"/>
        <c:numFmt formatCode="General" sourceLinked="1"/>
        <c:majorTickMark val="out"/>
        <c:minorTickMark val="none"/>
        <c:tickLblPos val="nextTo"/>
        <c:crossAx val="1860694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'F-104'!$K$3:$K$13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'F-104'!$J$3:$J$13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29841822"/>
        <c:axId val="60670239"/>
      </c:scatterChart>
      <c:valAx>
        <c:axId val="29841822"/>
        <c:scaling>
          <c:orientation val="minMax"/>
        </c:scaling>
        <c:axPos val="b"/>
        <c:majorGridlines/>
        <c:minorGridlines/>
        <c:delete val="0"/>
        <c:numFmt formatCode="General" sourceLinked="1"/>
        <c:majorTickMark val="out"/>
        <c:minorTickMark val="none"/>
        <c:tickLblPos val="nextTo"/>
        <c:crossAx val="60670239"/>
        <c:crosses val="autoZero"/>
        <c:crossBetween val="midCat"/>
        <c:dispUnits/>
      </c:valAx>
      <c:valAx>
        <c:axId val="60670239"/>
        <c:scaling>
          <c:orientation val="minMax"/>
        </c:scaling>
        <c:axPos val="l"/>
        <c:majorGridlines/>
        <c:minorGridlines/>
        <c:delete val="0"/>
        <c:numFmt formatCode="General" sourceLinked="1"/>
        <c:majorTickMark val="out"/>
        <c:minorTickMark val="none"/>
        <c:tickLblPos val="nextTo"/>
        <c:crossAx val="298418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'F-104'!$N$3:$N$13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'F-104'!$M$3:$M$13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1251424"/>
        <c:axId val="43008225"/>
      </c:scatterChart>
      <c:valAx>
        <c:axId val="51251424"/>
        <c:scaling>
          <c:orientation val="minMax"/>
        </c:scaling>
        <c:axPos val="b"/>
        <c:majorGridlines/>
        <c:minorGridlines/>
        <c:delete val="0"/>
        <c:numFmt formatCode="General" sourceLinked="1"/>
        <c:majorTickMark val="out"/>
        <c:minorTickMark val="none"/>
        <c:tickLblPos val="nextTo"/>
        <c:crossAx val="43008225"/>
        <c:crosses val="autoZero"/>
        <c:crossBetween val="midCat"/>
        <c:dispUnits/>
      </c:valAx>
      <c:valAx>
        <c:axId val="43008225"/>
        <c:scaling>
          <c:orientation val="minMax"/>
        </c:scaling>
        <c:axPos val="l"/>
        <c:majorGridlines/>
        <c:minorGridlines/>
        <c:delete val="0"/>
        <c:numFmt formatCode="General" sourceLinked="1"/>
        <c:majorTickMark val="out"/>
        <c:minorTickMark val="none"/>
        <c:tickLblPos val="nextTo"/>
        <c:crossAx val="512514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'F-8'!$N$3:$N$11</c:f>
              <c:numCache>
                <c:ptCount val="9"/>
                <c:pt idx="0">
                  <c:v>0</c:v>
                </c:pt>
                <c:pt idx="1">
                  <c:v>0</c:v>
                </c:pt>
                <c:pt idx="2">
                  <c:v>0</c:v>
                </c:pt>
                <c:pt idx="3">
                  <c:v>0</c:v>
                </c:pt>
                <c:pt idx="4">
                  <c:v>0</c:v>
                </c:pt>
                <c:pt idx="5">
                  <c:v>0</c:v>
                </c:pt>
                <c:pt idx="6">
                  <c:v>0</c:v>
                </c:pt>
                <c:pt idx="7">
                  <c:v>0</c:v>
                </c:pt>
                <c:pt idx="8">
                  <c:v>0</c:v>
                </c:pt>
              </c:numCache>
            </c:numRef>
          </c:xVal>
          <c:yVal>
            <c:numRef>
              <c:f>'F-8'!$M$3:$M$11</c:f>
              <c:numCache>
                <c:ptCount val="9"/>
                <c:pt idx="0">
                  <c:v>0</c:v>
                </c:pt>
                <c:pt idx="1">
                  <c:v>0</c:v>
                </c:pt>
                <c:pt idx="2">
                  <c:v>0</c:v>
                </c:pt>
                <c:pt idx="3">
                  <c:v>0</c:v>
                </c:pt>
                <c:pt idx="4">
                  <c:v>0</c:v>
                </c:pt>
                <c:pt idx="5">
                  <c:v>0</c:v>
                </c:pt>
                <c:pt idx="6">
                  <c:v>0</c:v>
                </c:pt>
                <c:pt idx="7">
                  <c:v>0</c:v>
                </c:pt>
                <c:pt idx="8">
                  <c:v>0</c:v>
                </c:pt>
              </c:numCache>
            </c:numRef>
          </c:yVal>
          <c:smooth val="1"/>
        </c:ser>
        <c:axId val="6631242"/>
        <c:axId val="28377547"/>
      </c:scatterChart>
      <c:valAx>
        <c:axId val="6631242"/>
        <c:scaling>
          <c:orientation val="minMax"/>
        </c:scaling>
        <c:axPos val="b"/>
        <c:majorGridlines/>
        <c:minorGridlines/>
        <c:delete val="0"/>
        <c:numFmt formatCode="General" sourceLinked="1"/>
        <c:majorTickMark val="out"/>
        <c:minorTickMark val="none"/>
        <c:tickLblPos val="nextTo"/>
        <c:crossAx val="28377547"/>
        <c:crosses val="autoZero"/>
        <c:crossBetween val="midCat"/>
        <c:dispUnits/>
      </c:valAx>
      <c:valAx>
        <c:axId val="28377547"/>
        <c:scaling>
          <c:orientation val="minMax"/>
        </c:scaling>
        <c:axPos val="l"/>
        <c:majorGridlines/>
        <c:minorGridlines/>
        <c:delete val="0"/>
        <c:numFmt formatCode="General" sourceLinked="1"/>
        <c:majorTickMark val="out"/>
        <c:minorTickMark val="none"/>
        <c:tickLblPos val="nextTo"/>
        <c:crossAx val="66312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'F-104'!$Q$3:$Q$13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'F-104'!$P$3:$P$13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44071202"/>
        <c:axId val="46055843"/>
      </c:scatterChart>
      <c:valAx>
        <c:axId val="44071202"/>
        <c:scaling>
          <c:orientation val="minMax"/>
        </c:scaling>
        <c:axPos val="b"/>
        <c:majorGridlines/>
        <c:minorGridlines/>
        <c:delete val="0"/>
        <c:numFmt formatCode="General" sourceLinked="1"/>
        <c:majorTickMark val="out"/>
        <c:minorTickMark val="none"/>
        <c:tickLblPos val="nextTo"/>
        <c:crossAx val="46055843"/>
        <c:crosses val="autoZero"/>
        <c:crossBetween val="midCat"/>
        <c:dispUnits/>
      </c:valAx>
      <c:valAx>
        <c:axId val="46055843"/>
        <c:scaling>
          <c:orientation val="minMax"/>
        </c:scaling>
        <c:axPos val="l"/>
        <c:majorGridlines/>
        <c:minorGridlines/>
        <c:delete val="0"/>
        <c:numFmt formatCode="General" sourceLinked="1"/>
        <c:majorTickMark val="out"/>
        <c:minorTickMark val="none"/>
        <c:tickLblPos val="nextTo"/>
        <c:crossAx val="440712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'F-104'!$T$3:$T$10</c:f>
              <c:numCache>
                <c:ptCount val="8"/>
                <c:pt idx="0">
                  <c:v>0</c:v>
                </c:pt>
                <c:pt idx="1">
                  <c:v>0</c:v>
                </c:pt>
                <c:pt idx="2">
                  <c:v>0</c:v>
                </c:pt>
                <c:pt idx="3">
                  <c:v>0</c:v>
                </c:pt>
                <c:pt idx="4">
                  <c:v>0</c:v>
                </c:pt>
                <c:pt idx="5">
                  <c:v>0</c:v>
                </c:pt>
                <c:pt idx="6">
                  <c:v>0</c:v>
                </c:pt>
                <c:pt idx="7">
                  <c:v>0</c:v>
                </c:pt>
              </c:numCache>
            </c:numRef>
          </c:xVal>
          <c:yVal>
            <c:numRef>
              <c:f>'F-104'!$S$3:$S$10</c:f>
              <c:numCache>
                <c:ptCount val="8"/>
                <c:pt idx="0">
                  <c:v>0</c:v>
                </c:pt>
                <c:pt idx="1">
                  <c:v>0</c:v>
                </c:pt>
                <c:pt idx="2">
                  <c:v>0</c:v>
                </c:pt>
                <c:pt idx="3">
                  <c:v>0</c:v>
                </c:pt>
                <c:pt idx="4">
                  <c:v>0</c:v>
                </c:pt>
                <c:pt idx="5">
                  <c:v>0</c:v>
                </c:pt>
                <c:pt idx="6">
                  <c:v>0</c:v>
                </c:pt>
                <c:pt idx="7">
                  <c:v>0</c:v>
                </c:pt>
              </c:numCache>
            </c:numRef>
          </c:yVal>
          <c:smooth val="1"/>
        </c:ser>
        <c:axId val="40839780"/>
        <c:axId val="37340005"/>
      </c:scatterChart>
      <c:valAx>
        <c:axId val="40839780"/>
        <c:scaling>
          <c:orientation val="minMax"/>
        </c:scaling>
        <c:axPos val="b"/>
        <c:majorGridlines/>
        <c:minorGridlines/>
        <c:delete val="0"/>
        <c:numFmt formatCode="General" sourceLinked="1"/>
        <c:majorTickMark val="out"/>
        <c:minorTickMark val="none"/>
        <c:tickLblPos val="nextTo"/>
        <c:crossAx val="37340005"/>
        <c:crosses val="autoZero"/>
        <c:crossBetween val="midCat"/>
        <c:dispUnits/>
      </c:valAx>
      <c:valAx>
        <c:axId val="37340005"/>
        <c:scaling>
          <c:orientation val="minMax"/>
        </c:scaling>
        <c:axPos val="l"/>
        <c:majorGridlines/>
        <c:minorGridlines/>
        <c:delete val="0"/>
        <c:numFmt formatCode="General" sourceLinked="1"/>
        <c:majorTickMark val="out"/>
        <c:minorTickMark val="none"/>
        <c:tickLblPos val="nextTo"/>
        <c:crossAx val="4083978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'F-105'!$B$3:$B$16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'F-105'!$A$3:$A$16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1"/>
        </c:ser>
        <c:axId val="11181222"/>
        <c:axId val="55690791"/>
      </c:scatterChart>
      <c:valAx>
        <c:axId val="11181222"/>
        <c:scaling>
          <c:orientation val="minMax"/>
        </c:scaling>
        <c:axPos val="b"/>
        <c:majorGridlines/>
        <c:minorGridlines/>
        <c:delete val="0"/>
        <c:numFmt formatCode="General" sourceLinked="1"/>
        <c:majorTickMark val="out"/>
        <c:minorTickMark val="none"/>
        <c:tickLblPos val="nextTo"/>
        <c:crossAx val="55690791"/>
        <c:crosses val="autoZero"/>
        <c:crossBetween val="midCat"/>
        <c:dispUnits/>
      </c:valAx>
      <c:valAx>
        <c:axId val="55690791"/>
        <c:scaling>
          <c:orientation val="minMax"/>
        </c:scaling>
        <c:axPos val="l"/>
        <c:majorGridlines/>
        <c:minorGridlines/>
        <c:delete val="0"/>
        <c:numFmt formatCode="General" sourceLinked="1"/>
        <c:majorTickMark val="out"/>
        <c:minorTickMark val="none"/>
        <c:tickLblPos val="nextTo"/>
        <c:crossAx val="111812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'F-105'!$E$3:$E$15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'F-105'!$D$3:$D$15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3131624"/>
        <c:axId val="9914857"/>
      </c:scatterChart>
      <c:valAx>
        <c:axId val="63131624"/>
        <c:scaling>
          <c:orientation val="minMax"/>
        </c:scaling>
        <c:axPos val="b"/>
        <c:majorGridlines/>
        <c:minorGridlines/>
        <c:delete val="0"/>
        <c:numFmt formatCode="General" sourceLinked="1"/>
        <c:majorTickMark val="out"/>
        <c:minorTickMark val="none"/>
        <c:tickLblPos val="nextTo"/>
        <c:crossAx val="9914857"/>
        <c:crosses val="autoZero"/>
        <c:crossBetween val="midCat"/>
        <c:dispUnits/>
      </c:valAx>
      <c:valAx>
        <c:axId val="9914857"/>
        <c:scaling>
          <c:orientation val="minMax"/>
        </c:scaling>
        <c:axPos val="l"/>
        <c:majorGridlines/>
        <c:minorGridlines/>
        <c:delete val="0"/>
        <c:numFmt formatCode="General" sourceLinked="1"/>
        <c:majorTickMark val="out"/>
        <c:minorTickMark val="none"/>
        <c:tickLblPos val="nextTo"/>
        <c:crossAx val="631316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'F-105'!$H$3:$H$15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'F-105'!$G$3:$G$15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0485930"/>
        <c:axId val="14339755"/>
      </c:scatterChart>
      <c:valAx>
        <c:axId val="40485930"/>
        <c:scaling>
          <c:orientation val="minMax"/>
        </c:scaling>
        <c:axPos val="b"/>
        <c:majorGridlines/>
        <c:minorGridlines/>
        <c:delete val="0"/>
        <c:numFmt formatCode="General" sourceLinked="1"/>
        <c:majorTickMark val="out"/>
        <c:minorTickMark val="none"/>
        <c:tickLblPos val="nextTo"/>
        <c:crossAx val="14339755"/>
        <c:crosses val="autoZero"/>
        <c:crossBetween val="midCat"/>
        <c:dispUnits/>
      </c:valAx>
      <c:valAx>
        <c:axId val="14339755"/>
        <c:scaling>
          <c:orientation val="minMax"/>
        </c:scaling>
        <c:axPos val="l"/>
        <c:majorGridlines/>
        <c:minorGridlines/>
        <c:delete val="0"/>
        <c:numFmt formatCode="General" sourceLinked="1"/>
        <c:majorTickMark val="out"/>
        <c:minorTickMark val="none"/>
        <c:tickLblPos val="nextTo"/>
        <c:crossAx val="404859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'F-105'!$J$3:$J$14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59668844"/>
        <c:axId val="53269613"/>
      </c:scatterChart>
      <c:valAx>
        <c:axId val="59668844"/>
        <c:scaling>
          <c:orientation val="minMax"/>
        </c:scaling>
        <c:axPos val="b"/>
        <c:majorGridlines/>
        <c:minorGridlines/>
        <c:delete val="0"/>
        <c:numFmt formatCode="General" sourceLinked="1"/>
        <c:majorTickMark val="out"/>
        <c:minorTickMark val="none"/>
        <c:tickLblPos val="nextTo"/>
        <c:crossAx val="53269613"/>
        <c:crosses val="autoZero"/>
        <c:crossBetween val="midCat"/>
        <c:dispUnits/>
      </c:valAx>
      <c:valAx>
        <c:axId val="53269613"/>
        <c:scaling>
          <c:orientation val="minMax"/>
        </c:scaling>
        <c:axPos val="l"/>
        <c:majorGridlines/>
        <c:minorGridlines/>
        <c:delete val="0"/>
        <c:numFmt formatCode="General" sourceLinked="1"/>
        <c:majorTickMark val="out"/>
        <c:minorTickMark val="none"/>
        <c:tickLblPos val="nextTo"/>
        <c:crossAx val="596688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'F-105'!$N$3:$N$14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'F-105'!$M$3:$M$14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39972782"/>
        <c:axId val="48093999"/>
      </c:scatterChart>
      <c:valAx>
        <c:axId val="39972782"/>
        <c:scaling>
          <c:orientation val="minMax"/>
        </c:scaling>
        <c:axPos val="b"/>
        <c:majorGridlines/>
        <c:minorGridlines/>
        <c:delete val="0"/>
        <c:numFmt formatCode="General" sourceLinked="1"/>
        <c:majorTickMark val="out"/>
        <c:minorTickMark val="none"/>
        <c:tickLblPos val="nextTo"/>
        <c:crossAx val="48093999"/>
        <c:crosses val="autoZero"/>
        <c:crossBetween val="midCat"/>
        <c:dispUnits/>
      </c:valAx>
      <c:valAx>
        <c:axId val="48093999"/>
        <c:scaling>
          <c:orientation val="minMax"/>
        </c:scaling>
        <c:axPos val="l"/>
        <c:majorGridlines/>
        <c:minorGridlines/>
        <c:delete val="0"/>
        <c:numFmt formatCode="General" sourceLinked="1"/>
        <c:majorTickMark val="out"/>
        <c:minorTickMark val="none"/>
        <c:tickLblPos val="nextTo"/>
        <c:crossAx val="399727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'F-105'!$Q$3:$Q$14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'F-105'!$P$3:$P$14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39102192"/>
        <c:axId val="58614513"/>
      </c:scatterChart>
      <c:valAx>
        <c:axId val="39102192"/>
        <c:scaling>
          <c:orientation val="minMax"/>
        </c:scaling>
        <c:axPos val="b"/>
        <c:majorGridlines/>
        <c:minorGridlines/>
        <c:delete val="0"/>
        <c:numFmt formatCode="General" sourceLinked="1"/>
        <c:majorTickMark val="out"/>
        <c:minorTickMark val="none"/>
        <c:tickLblPos val="nextTo"/>
        <c:crossAx val="58614513"/>
        <c:crosses val="autoZero"/>
        <c:crossBetween val="midCat"/>
        <c:dispUnits/>
      </c:valAx>
      <c:valAx>
        <c:axId val="58614513"/>
        <c:scaling>
          <c:orientation val="minMax"/>
        </c:scaling>
        <c:axPos val="l"/>
        <c:majorGridlines/>
        <c:minorGridlines/>
        <c:delete val="0"/>
        <c:numFmt formatCode="General" sourceLinked="1"/>
        <c:majorTickMark val="out"/>
        <c:minorTickMark val="none"/>
        <c:tickLblPos val="nextTo"/>
        <c:crossAx val="391021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'F-105'!$T$3:$T$14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'F-105'!$S$3:$S$14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51846962"/>
        <c:axId val="14609331"/>
      </c:scatterChart>
      <c:valAx>
        <c:axId val="51846962"/>
        <c:scaling>
          <c:orientation val="minMax"/>
        </c:scaling>
        <c:axPos val="b"/>
        <c:majorGridlines/>
        <c:minorGridlines/>
        <c:delete val="0"/>
        <c:numFmt formatCode="General" sourceLinked="1"/>
        <c:majorTickMark val="out"/>
        <c:minorTickMark val="none"/>
        <c:tickLblPos val="nextTo"/>
        <c:crossAx val="14609331"/>
        <c:crosses val="autoZero"/>
        <c:crossBetween val="midCat"/>
        <c:dispUnits/>
      </c:valAx>
      <c:valAx>
        <c:axId val="14609331"/>
        <c:scaling>
          <c:orientation val="minMax"/>
        </c:scaling>
        <c:axPos val="l"/>
        <c:majorGridlines/>
        <c:minorGridlines/>
        <c:delete val="0"/>
        <c:numFmt formatCode="General" sourceLinked="1"/>
        <c:majorTickMark val="out"/>
        <c:minorTickMark val="none"/>
        <c:tickLblPos val="nextTo"/>
        <c:crossAx val="518469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9"/>
          <c:w val="0.783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'F-105'!$W$3:$W$8</c:f>
              <c:numCache>
                <c:ptCount val="6"/>
                <c:pt idx="0">
                  <c:v>0</c:v>
                </c:pt>
                <c:pt idx="1">
                  <c:v>0</c:v>
                </c:pt>
                <c:pt idx="2">
                  <c:v>0</c:v>
                </c:pt>
                <c:pt idx="3">
                  <c:v>0</c:v>
                </c:pt>
                <c:pt idx="4">
                  <c:v>0</c:v>
                </c:pt>
                <c:pt idx="5">
                  <c:v>0</c:v>
                </c:pt>
              </c:numCache>
            </c:numRef>
          </c:xVal>
          <c:yVal>
            <c:numRef>
              <c:f>'F-105'!$V$3:$V$8</c:f>
              <c:numCache>
                <c:ptCount val="6"/>
                <c:pt idx="0">
                  <c:v>0</c:v>
                </c:pt>
                <c:pt idx="1">
                  <c:v>0</c:v>
                </c:pt>
                <c:pt idx="2">
                  <c:v>0</c:v>
                </c:pt>
                <c:pt idx="3">
                  <c:v>0</c:v>
                </c:pt>
                <c:pt idx="4">
                  <c:v>0</c:v>
                </c:pt>
                <c:pt idx="5">
                  <c:v>0</c:v>
                </c:pt>
              </c:numCache>
            </c:numRef>
          </c:yVal>
          <c:smooth val="1"/>
        </c:ser>
        <c:axId val="10082420"/>
        <c:axId val="51377525"/>
      </c:scatterChart>
      <c:valAx>
        <c:axId val="10082420"/>
        <c:scaling>
          <c:orientation val="minMax"/>
        </c:scaling>
        <c:axPos val="b"/>
        <c:majorGridlines/>
        <c:minorGridlines/>
        <c:delete val="0"/>
        <c:numFmt formatCode="General" sourceLinked="1"/>
        <c:majorTickMark val="out"/>
        <c:minorTickMark val="none"/>
        <c:tickLblPos val="nextTo"/>
        <c:crossAx val="51377525"/>
        <c:crosses val="autoZero"/>
        <c:crossBetween val="midCat"/>
        <c:dispUnits/>
      </c:valAx>
      <c:valAx>
        <c:axId val="51377525"/>
        <c:scaling>
          <c:orientation val="minMax"/>
        </c:scaling>
        <c:axPos val="l"/>
        <c:majorGridlines/>
        <c:minorGridlines/>
        <c:delete val="0"/>
        <c:numFmt formatCode="General" sourceLinked="1"/>
        <c:majorTickMark val="out"/>
        <c:minorTickMark val="none"/>
        <c:tickLblPos val="nextTo"/>
        <c:crossAx val="100824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'F-8'!$Q$3:$Q$9</c:f>
              <c:numCache>
                <c:ptCount val="7"/>
                <c:pt idx="0">
                  <c:v>0</c:v>
                </c:pt>
                <c:pt idx="1">
                  <c:v>0</c:v>
                </c:pt>
                <c:pt idx="2">
                  <c:v>0</c:v>
                </c:pt>
                <c:pt idx="3">
                  <c:v>0</c:v>
                </c:pt>
                <c:pt idx="4">
                  <c:v>0</c:v>
                </c:pt>
                <c:pt idx="5">
                  <c:v>0</c:v>
                </c:pt>
                <c:pt idx="6">
                  <c:v>0</c:v>
                </c:pt>
              </c:numCache>
            </c:numRef>
          </c:xVal>
          <c:yVal>
            <c:numRef>
              <c:f>'F-8'!$P$3:$P$9</c:f>
              <c:numCache>
                <c:ptCount val="7"/>
                <c:pt idx="0">
                  <c:v>0</c:v>
                </c:pt>
                <c:pt idx="1">
                  <c:v>0</c:v>
                </c:pt>
                <c:pt idx="2">
                  <c:v>0</c:v>
                </c:pt>
                <c:pt idx="3">
                  <c:v>0</c:v>
                </c:pt>
                <c:pt idx="4">
                  <c:v>0</c:v>
                </c:pt>
                <c:pt idx="5">
                  <c:v>0</c:v>
                </c:pt>
                <c:pt idx="6">
                  <c:v>0</c:v>
                </c:pt>
              </c:numCache>
            </c:numRef>
          </c:yVal>
          <c:smooth val="1"/>
        </c:ser>
        <c:axId val="32601228"/>
        <c:axId val="38705037"/>
      </c:scatterChart>
      <c:valAx>
        <c:axId val="32601228"/>
        <c:scaling>
          <c:orientation val="minMax"/>
        </c:scaling>
        <c:axPos val="b"/>
        <c:majorGridlines/>
        <c:minorGridlines/>
        <c:delete val="0"/>
        <c:numFmt formatCode="General" sourceLinked="1"/>
        <c:majorTickMark val="out"/>
        <c:minorTickMark val="none"/>
        <c:tickLblPos val="nextTo"/>
        <c:crossAx val="38705037"/>
        <c:crosses val="autoZero"/>
        <c:crossBetween val="midCat"/>
        <c:dispUnits/>
      </c:valAx>
      <c:valAx>
        <c:axId val="38705037"/>
        <c:scaling>
          <c:orientation val="minMax"/>
        </c:scaling>
        <c:axPos val="l"/>
        <c:majorGridlines/>
        <c:minorGridlines/>
        <c:delete val="0"/>
        <c:numFmt formatCode="General" sourceLinked="1"/>
        <c:majorTickMark val="out"/>
        <c:minorTickMark val="none"/>
        <c:tickLblPos val="nextTo"/>
        <c:crossAx val="3260122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'F-106'!$B$3:$B$14</c:f>
              <c:numCache>
                <c:ptCount val="12"/>
                <c:pt idx="0">
                  <c:v>130</c:v>
                </c:pt>
                <c:pt idx="1">
                  <c:v>172</c:v>
                </c:pt>
                <c:pt idx="2">
                  <c:v>233</c:v>
                </c:pt>
                <c:pt idx="3">
                  <c:v>321</c:v>
                </c:pt>
                <c:pt idx="4">
                  <c:v>409</c:v>
                </c:pt>
                <c:pt idx="5">
                  <c:v>721.5</c:v>
                </c:pt>
                <c:pt idx="6">
                  <c:v>1034</c:v>
                </c:pt>
                <c:pt idx="7">
                  <c:v>1157</c:v>
                </c:pt>
                <c:pt idx="8">
                  <c:v>1157</c:v>
                </c:pt>
                <c:pt idx="9">
                  <c:v>1029</c:v>
                </c:pt>
                <c:pt idx="10">
                  <c:v>888</c:v>
                </c:pt>
                <c:pt idx="11">
                  <c:v>762</c:v>
                </c:pt>
              </c:numCache>
            </c:numRef>
          </c:xVal>
          <c:yVal>
            <c:numRef>
              <c:f>'F-106'!$A$3:$A$14</c:f>
              <c:numCache>
                <c:ptCount val="12"/>
                <c:pt idx="0">
                  <c:v>0</c:v>
                </c:pt>
                <c:pt idx="1">
                  <c:v>15000</c:v>
                </c:pt>
                <c:pt idx="2">
                  <c:v>30000</c:v>
                </c:pt>
                <c:pt idx="3">
                  <c:v>45000</c:v>
                </c:pt>
                <c:pt idx="4">
                  <c:v>55000</c:v>
                </c:pt>
                <c:pt idx="5">
                  <c:v>57000</c:v>
                </c:pt>
                <c:pt idx="6">
                  <c:v>55000</c:v>
                </c:pt>
                <c:pt idx="7">
                  <c:v>45000</c:v>
                </c:pt>
                <c:pt idx="8">
                  <c:v>40500</c:v>
                </c:pt>
                <c:pt idx="9">
                  <c:v>30000</c:v>
                </c:pt>
                <c:pt idx="10">
                  <c:v>15000</c:v>
                </c:pt>
                <c:pt idx="11">
                  <c:v>0</c:v>
                </c:pt>
              </c:numCache>
            </c:numRef>
          </c:yVal>
          <c:smooth val="1"/>
        </c:ser>
        <c:axId val="51204790"/>
        <c:axId val="39977015"/>
      </c:scatterChart>
      <c:valAx>
        <c:axId val="51204790"/>
        <c:scaling>
          <c:orientation val="minMax"/>
        </c:scaling>
        <c:axPos val="b"/>
        <c:majorGridlines/>
        <c:minorGridlines/>
        <c:delete val="0"/>
        <c:numFmt formatCode="General" sourceLinked="1"/>
        <c:majorTickMark val="out"/>
        <c:minorTickMark val="none"/>
        <c:tickLblPos val="nextTo"/>
        <c:crossAx val="39977015"/>
        <c:crosses val="autoZero"/>
        <c:crossBetween val="midCat"/>
        <c:dispUnits/>
      </c:valAx>
      <c:valAx>
        <c:axId val="39977015"/>
        <c:scaling>
          <c:orientation val="minMax"/>
        </c:scaling>
        <c:axPos val="l"/>
        <c:majorGridlines/>
        <c:minorGridlines/>
        <c:delete val="0"/>
        <c:numFmt formatCode="General" sourceLinked="1"/>
        <c:majorTickMark val="out"/>
        <c:minorTickMark val="none"/>
        <c:tickLblPos val="nextTo"/>
        <c:crossAx val="512047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'F-106'!$E$3:$E$13</c:f>
              <c:numCache>
                <c:ptCount val="11"/>
                <c:pt idx="0">
                  <c:v>185</c:v>
                </c:pt>
                <c:pt idx="1">
                  <c:v>240</c:v>
                </c:pt>
                <c:pt idx="2">
                  <c:v>318</c:v>
                </c:pt>
                <c:pt idx="3">
                  <c:v>438</c:v>
                </c:pt>
                <c:pt idx="4">
                  <c:v>547</c:v>
                </c:pt>
                <c:pt idx="5">
                  <c:v>785.5</c:v>
                </c:pt>
                <c:pt idx="6">
                  <c:v>1024</c:v>
                </c:pt>
                <c:pt idx="7">
                  <c:v>1147</c:v>
                </c:pt>
                <c:pt idx="8">
                  <c:v>1019</c:v>
                </c:pt>
                <c:pt idx="9">
                  <c:v>878</c:v>
                </c:pt>
                <c:pt idx="10">
                  <c:v>752</c:v>
                </c:pt>
              </c:numCache>
            </c:numRef>
          </c:xVal>
          <c:yVal>
            <c:numRef>
              <c:f>'F-106'!$D$3:$D$13</c:f>
              <c:numCache>
                <c:ptCount val="11"/>
                <c:pt idx="0">
                  <c:v>0</c:v>
                </c:pt>
                <c:pt idx="1">
                  <c:v>15000</c:v>
                </c:pt>
                <c:pt idx="2">
                  <c:v>30000</c:v>
                </c:pt>
                <c:pt idx="3">
                  <c:v>45000</c:v>
                </c:pt>
                <c:pt idx="4">
                  <c:v>55000</c:v>
                </c:pt>
                <c:pt idx="5">
                  <c:v>57000</c:v>
                </c:pt>
                <c:pt idx="6">
                  <c:v>55000</c:v>
                </c:pt>
                <c:pt idx="7">
                  <c:v>45000</c:v>
                </c:pt>
                <c:pt idx="8">
                  <c:v>30000</c:v>
                </c:pt>
                <c:pt idx="9">
                  <c:v>15000</c:v>
                </c:pt>
                <c:pt idx="10">
                  <c:v>0</c:v>
                </c:pt>
              </c:numCache>
            </c:numRef>
          </c:yVal>
          <c:smooth val="1"/>
        </c:ser>
        <c:axId val="48369144"/>
        <c:axId val="56986617"/>
      </c:scatterChart>
      <c:valAx>
        <c:axId val="48369144"/>
        <c:scaling>
          <c:orientation val="minMax"/>
        </c:scaling>
        <c:axPos val="b"/>
        <c:majorGridlines/>
        <c:minorGridlines/>
        <c:delete val="0"/>
        <c:numFmt formatCode="General" sourceLinked="1"/>
        <c:majorTickMark val="out"/>
        <c:minorTickMark val="none"/>
        <c:tickLblPos val="nextTo"/>
        <c:crossAx val="56986617"/>
        <c:crosses val="autoZero"/>
        <c:crossBetween val="midCat"/>
        <c:dispUnits/>
      </c:valAx>
      <c:valAx>
        <c:axId val="56986617"/>
        <c:scaling>
          <c:orientation val="minMax"/>
        </c:scaling>
        <c:axPos val="l"/>
        <c:majorGridlines/>
        <c:minorGridlines/>
        <c:delete val="0"/>
        <c:numFmt formatCode="General" sourceLinked="1"/>
        <c:majorTickMark val="out"/>
        <c:minorTickMark val="none"/>
        <c:tickLblPos val="nextTo"/>
        <c:crossAx val="483691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'F-106'!$H$3:$H$12</c:f>
              <c:numCache>
                <c:ptCount val="10"/>
                <c:pt idx="0">
                  <c:v>230</c:v>
                </c:pt>
                <c:pt idx="1">
                  <c:v>297</c:v>
                </c:pt>
                <c:pt idx="2">
                  <c:v>390</c:v>
                </c:pt>
                <c:pt idx="3">
                  <c:v>540</c:v>
                </c:pt>
                <c:pt idx="4">
                  <c:v>988</c:v>
                </c:pt>
                <c:pt idx="5">
                  <c:v>1024</c:v>
                </c:pt>
                <c:pt idx="6">
                  <c:v>1147</c:v>
                </c:pt>
                <c:pt idx="7">
                  <c:v>1019</c:v>
                </c:pt>
                <c:pt idx="8">
                  <c:v>878</c:v>
                </c:pt>
                <c:pt idx="9">
                  <c:v>752</c:v>
                </c:pt>
              </c:numCache>
            </c:numRef>
          </c:xVal>
          <c:yVal>
            <c:numRef>
              <c:f>'F-106'!$G$3:$G$12</c:f>
              <c:numCache>
                <c:ptCount val="10"/>
                <c:pt idx="0">
                  <c:v>0</c:v>
                </c:pt>
                <c:pt idx="1">
                  <c:v>15000</c:v>
                </c:pt>
                <c:pt idx="2">
                  <c:v>30000</c:v>
                </c:pt>
                <c:pt idx="3">
                  <c:v>45000</c:v>
                </c:pt>
                <c:pt idx="4">
                  <c:v>55000</c:v>
                </c:pt>
                <c:pt idx="5">
                  <c:v>55000</c:v>
                </c:pt>
                <c:pt idx="6">
                  <c:v>45000</c:v>
                </c:pt>
                <c:pt idx="7">
                  <c:v>30000</c:v>
                </c:pt>
                <c:pt idx="8">
                  <c:v>15000</c:v>
                </c:pt>
                <c:pt idx="9">
                  <c:v>0</c:v>
                </c:pt>
              </c:numCache>
            </c:numRef>
          </c:yVal>
          <c:smooth val="1"/>
        </c:ser>
        <c:axId val="13142586"/>
        <c:axId val="48961723"/>
      </c:scatterChart>
      <c:valAx>
        <c:axId val="13142586"/>
        <c:scaling>
          <c:orientation val="minMax"/>
        </c:scaling>
        <c:axPos val="b"/>
        <c:majorGridlines/>
        <c:minorGridlines/>
        <c:delete val="0"/>
        <c:numFmt formatCode="General" sourceLinked="1"/>
        <c:majorTickMark val="out"/>
        <c:minorTickMark val="none"/>
        <c:tickLblPos val="nextTo"/>
        <c:crossAx val="48961723"/>
        <c:crosses val="autoZero"/>
        <c:crossBetween val="midCat"/>
        <c:dispUnits/>
      </c:valAx>
      <c:valAx>
        <c:axId val="48961723"/>
        <c:scaling>
          <c:orientation val="minMax"/>
        </c:scaling>
        <c:axPos val="l"/>
        <c:majorGridlines/>
        <c:minorGridlines/>
        <c:delete val="0"/>
        <c:numFmt formatCode="General" sourceLinked="1"/>
        <c:majorTickMark val="out"/>
        <c:minorTickMark val="none"/>
        <c:tickLblPos val="nextTo"/>
        <c:crossAx val="131425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'F-106'!$K$3:$K$11</c:f>
              <c:numCache>
                <c:ptCount val="9"/>
                <c:pt idx="0">
                  <c:v>265</c:v>
                </c:pt>
                <c:pt idx="1">
                  <c:v>340</c:v>
                </c:pt>
                <c:pt idx="2">
                  <c:v>443</c:v>
                </c:pt>
                <c:pt idx="3">
                  <c:v>651</c:v>
                </c:pt>
                <c:pt idx="4">
                  <c:v>899</c:v>
                </c:pt>
                <c:pt idx="5">
                  <c:v>1147</c:v>
                </c:pt>
                <c:pt idx="6">
                  <c:v>1019</c:v>
                </c:pt>
                <c:pt idx="7">
                  <c:v>878</c:v>
                </c:pt>
                <c:pt idx="8">
                  <c:v>752</c:v>
                </c:pt>
              </c:numCache>
            </c:numRef>
          </c:xVal>
          <c:yVal>
            <c:numRef>
              <c:f>'F-106'!$J$3:$J$11</c:f>
              <c:numCache>
                <c:ptCount val="9"/>
                <c:pt idx="0">
                  <c:v>0</c:v>
                </c:pt>
                <c:pt idx="1">
                  <c:v>15000</c:v>
                </c:pt>
                <c:pt idx="2">
                  <c:v>30000</c:v>
                </c:pt>
                <c:pt idx="3">
                  <c:v>45000</c:v>
                </c:pt>
                <c:pt idx="4">
                  <c:v>47000</c:v>
                </c:pt>
                <c:pt idx="5">
                  <c:v>45000</c:v>
                </c:pt>
                <c:pt idx="6">
                  <c:v>30000</c:v>
                </c:pt>
                <c:pt idx="7">
                  <c:v>15000</c:v>
                </c:pt>
                <c:pt idx="8">
                  <c:v>0</c:v>
                </c:pt>
              </c:numCache>
            </c:numRef>
          </c:yVal>
          <c:smooth val="1"/>
        </c:ser>
        <c:axId val="28395388"/>
        <c:axId val="33760893"/>
      </c:scatterChart>
      <c:valAx>
        <c:axId val="28395388"/>
        <c:scaling>
          <c:orientation val="minMax"/>
        </c:scaling>
        <c:axPos val="b"/>
        <c:majorGridlines/>
        <c:minorGridlines/>
        <c:delete val="0"/>
        <c:numFmt formatCode="General" sourceLinked="1"/>
        <c:majorTickMark val="out"/>
        <c:minorTickMark val="none"/>
        <c:tickLblPos val="nextTo"/>
        <c:crossAx val="33760893"/>
        <c:crosses val="autoZero"/>
        <c:crossBetween val="midCat"/>
        <c:dispUnits/>
      </c:valAx>
      <c:valAx>
        <c:axId val="33760893"/>
        <c:scaling>
          <c:orientation val="minMax"/>
        </c:scaling>
        <c:axPos val="l"/>
        <c:majorGridlines/>
        <c:minorGridlines/>
        <c:delete val="0"/>
        <c:numFmt formatCode="General" sourceLinked="1"/>
        <c:majorTickMark val="out"/>
        <c:minorTickMark val="none"/>
        <c:tickLblPos val="nextTo"/>
        <c:crossAx val="283953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'F-106'!$N$3:$N$9</c:f>
              <c:numCache>
                <c:ptCount val="7"/>
                <c:pt idx="0">
                  <c:v>299</c:v>
                </c:pt>
                <c:pt idx="1">
                  <c:v>382</c:v>
                </c:pt>
                <c:pt idx="2">
                  <c:v>499</c:v>
                </c:pt>
                <c:pt idx="3">
                  <c:v>646</c:v>
                </c:pt>
                <c:pt idx="4">
                  <c:v>793</c:v>
                </c:pt>
                <c:pt idx="5">
                  <c:v>790</c:v>
                </c:pt>
                <c:pt idx="6">
                  <c:v>704</c:v>
                </c:pt>
              </c:numCache>
            </c:numRef>
          </c:xVal>
          <c:yVal>
            <c:numRef>
              <c:f>'F-106'!$M$3:$M$9</c:f>
              <c:numCache>
                <c:ptCount val="7"/>
                <c:pt idx="0">
                  <c:v>0</c:v>
                </c:pt>
                <c:pt idx="1">
                  <c:v>15000</c:v>
                </c:pt>
                <c:pt idx="2">
                  <c:v>30000</c:v>
                </c:pt>
                <c:pt idx="3">
                  <c:v>34000</c:v>
                </c:pt>
                <c:pt idx="4">
                  <c:v>30000</c:v>
                </c:pt>
                <c:pt idx="5">
                  <c:v>15000</c:v>
                </c:pt>
                <c:pt idx="6">
                  <c:v>0</c:v>
                </c:pt>
              </c:numCache>
            </c:numRef>
          </c:yVal>
          <c:smooth val="1"/>
        </c:ser>
        <c:axId val="46974398"/>
        <c:axId val="33436991"/>
      </c:scatterChart>
      <c:valAx>
        <c:axId val="46974398"/>
        <c:scaling>
          <c:orientation val="minMax"/>
        </c:scaling>
        <c:axPos val="b"/>
        <c:majorGridlines/>
        <c:minorGridlines/>
        <c:delete val="0"/>
        <c:numFmt formatCode="General" sourceLinked="1"/>
        <c:majorTickMark val="out"/>
        <c:minorTickMark val="none"/>
        <c:tickLblPos val="nextTo"/>
        <c:crossAx val="33436991"/>
        <c:crosses val="autoZero"/>
        <c:crossBetween val="midCat"/>
        <c:dispUnits/>
      </c:valAx>
      <c:valAx>
        <c:axId val="33436991"/>
        <c:scaling>
          <c:orientation val="minMax"/>
        </c:scaling>
        <c:axPos val="l"/>
        <c:majorGridlines/>
        <c:minorGridlines/>
        <c:delete val="0"/>
        <c:numFmt formatCode="General" sourceLinked="1"/>
        <c:majorTickMark val="out"/>
        <c:minorTickMark val="none"/>
        <c:tickLblPos val="nextTo"/>
        <c:crossAx val="469743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'F-106'!$Q$3:$Q$9</c:f>
              <c:numCache>
                <c:ptCount val="7"/>
                <c:pt idx="0">
                  <c:v>328</c:v>
                </c:pt>
                <c:pt idx="1">
                  <c:v>421</c:v>
                </c:pt>
                <c:pt idx="2">
                  <c:v>550</c:v>
                </c:pt>
                <c:pt idx="3">
                  <c:v>643.5</c:v>
                </c:pt>
                <c:pt idx="4">
                  <c:v>737</c:v>
                </c:pt>
                <c:pt idx="5">
                  <c:v>758</c:v>
                </c:pt>
                <c:pt idx="6">
                  <c:v>672</c:v>
                </c:pt>
              </c:numCache>
            </c:numRef>
          </c:xVal>
          <c:yVal>
            <c:numRef>
              <c:f>'F-106'!$P$3:$P$9</c:f>
              <c:numCache>
                <c:ptCount val="7"/>
                <c:pt idx="0">
                  <c:v>0</c:v>
                </c:pt>
                <c:pt idx="1">
                  <c:v>15000</c:v>
                </c:pt>
                <c:pt idx="2">
                  <c:v>30000</c:v>
                </c:pt>
                <c:pt idx="3">
                  <c:v>32000</c:v>
                </c:pt>
                <c:pt idx="4">
                  <c:v>30000</c:v>
                </c:pt>
                <c:pt idx="5">
                  <c:v>15000</c:v>
                </c:pt>
                <c:pt idx="6">
                  <c:v>0</c:v>
                </c:pt>
              </c:numCache>
            </c:numRef>
          </c:yVal>
          <c:smooth val="1"/>
        </c:ser>
        <c:axId val="25920768"/>
        <c:axId val="7128321"/>
      </c:scatterChart>
      <c:valAx>
        <c:axId val="25920768"/>
        <c:scaling>
          <c:orientation val="minMax"/>
        </c:scaling>
        <c:axPos val="b"/>
        <c:majorGridlines/>
        <c:minorGridlines/>
        <c:delete val="0"/>
        <c:numFmt formatCode="General" sourceLinked="1"/>
        <c:majorTickMark val="out"/>
        <c:minorTickMark val="none"/>
        <c:tickLblPos val="nextTo"/>
        <c:crossAx val="7128321"/>
        <c:crosses val="autoZero"/>
        <c:crossBetween val="midCat"/>
        <c:dispUnits/>
      </c:valAx>
      <c:valAx>
        <c:axId val="7128321"/>
        <c:scaling>
          <c:orientation val="minMax"/>
        </c:scaling>
        <c:axPos val="l"/>
        <c:majorGridlines/>
        <c:minorGridlines/>
        <c:delete val="0"/>
        <c:numFmt formatCode="General" sourceLinked="1"/>
        <c:majorTickMark val="out"/>
        <c:minorTickMark val="none"/>
        <c:tickLblPos val="nextTo"/>
        <c:crossAx val="259207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'F-106'!$T$3:$T$8</c:f>
              <c:numCache>
                <c:ptCount val="6"/>
                <c:pt idx="0">
                  <c:v>356</c:v>
                </c:pt>
                <c:pt idx="1">
                  <c:v>456</c:v>
                </c:pt>
                <c:pt idx="2">
                  <c:v>594</c:v>
                </c:pt>
                <c:pt idx="3">
                  <c:v>686</c:v>
                </c:pt>
                <c:pt idx="4">
                  <c:v>725</c:v>
                </c:pt>
                <c:pt idx="5">
                  <c:v>662</c:v>
                </c:pt>
              </c:numCache>
            </c:numRef>
          </c:xVal>
          <c:yVal>
            <c:numRef>
              <c:f>'F-106'!$S$3:$S$8</c:f>
              <c:numCache>
                <c:ptCount val="6"/>
                <c:pt idx="0">
                  <c:v>0</c:v>
                </c:pt>
                <c:pt idx="1">
                  <c:v>15000</c:v>
                </c:pt>
                <c:pt idx="2">
                  <c:v>30000</c:v>
                </c:pt>
                <c:pt idx="3">
                  <c:v>30000</c:v>
                </c:pt>
                <c:pt idx="4">
                  <c:v>15000</c:v>
                </c:pt>
                <c:pt idx="5">
                  <c:v>0</c:v>
                </c:pt>
              </c:numCache>
            </c:numRef>
          </c:yVal>
          <c:smooth val="1"/>
        </c:ser>
        <c:axId val="60687682"/>
        <c:axId val="52385219"/>
      </c:scatterChart>
      <c:valAx>
        <c:axId val="60687682"/>
        <c:scaling>
          <c:orientation val="minMax"/>
        </c:scaling>
        <c:axPos val="b"/>
        <c:majorGridlines/>
        <c:minorGridlines/>
        <c:delete val="0"/>
        <c:numFmt formatCode="General" sourceLinked="1"/>
        <c:majorTickMark val="out"/>
        <c:minorTickMark val="none"/>
        <c:tickLblPos val="nextTo"/>
        <c:crossAx val="52385219"/>
        <c:crosses val="autoZero"/>
        <c:crossBetween val="midCat"/>
        <c:dispUnits/>
      </c:valAx>
      <c:valAx>
        <c:axId val="52385219"/>
        <c:scaling>
          <c:orientation val="minMax"/>
        </c:scaling>
        <c:axPos val="l"/>
        <c:majorGridlines/>
        <c:minorGridlines/>
        <c:delete val="0"/>
        <c:numFmt formatCode="General" sourceLinked="1"/>
        <c:majorTickMark val="out"/>
        <c:minorTickMark val="none"/>
        <c:tickLblPos val="nextTo"/>
        <c:crossAx val="606876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'F-8'!$T$3:$T$9</c:f>
              <c:numCache>
                <c:ptCount val="7"/>
              </c:numCache>
            </c:numRef>
          </c:xVal>
          <c:yVal>
            <c:numRef>
              <c:f>'F-8'!$S$3:$S$9</c:f>
              <c:numCache>
                <c:ptCount val="7"/>
                <c:pt idx="0">
                  <c:v>0</c:v>
                </c:pt>
                <c:pt idx="1">
                  <c:v>10000</c:v>
                </c:pt>
                <c:pt idx="2">
                  <c:v>18000</c:v>
                </c:pt>
                <c:pt idx="3">
                  <c:v>25000</c:v>
                </c:pt>
                <c:pt idx="4">
                  <c:v>18000</c:v>
                </c:pt>
                <c:pt idx="5">
                  <c:v>10000</c:v>
                </c:pt>
                <c:pt idx="6">
                  <c:v>0</c:v>
                </c:pt>
              </c:numCache>
            </c:numRef>
          </c:yVal>
          <c:smooth val="1"/>
        </c:ser>
        <c:axId val="32799438"/>
        <c:axId val="51588687"/>
      </c:scatterChart>
      <c:valAx>
        <c:axId val="32799438"/>
        <c:scaling>
          <c:orientation val="minMax"/>
        </c:scaling>
        <c:axPos val="b"/>
        <c:majorGridlines/>
        <c:minorGridlines/>
        <c:delete val="0"/>
        <c:numFmt formatCode="General" sourceLinked="1"/>
        <c:majorTickMark val="out"/>
        <c:minorTickMark val="none"/>
        <c:tickLblPos val="nextTo"/>
        <c:crossAx val="51588687"/>
        <c:crosses val="autoZero"/>
        <c:crossBetween val="midCat"/>
        <c:dispUnits/>
      </c:valAx>
      <c:valAx>
        <c:axId val="51588687"/>
        <c:scaling>
          <c:orientation val="minMax"/>
        </c:scaling>
        <c:axPos val="l"/>
        <c:majorGridlines/>
        <c:minorGridlines/>
        <c:delete val="0"/>
        <c:numFmt formatCode="General" sourceLinked="1"/>
        <c:majorTickMark val="out"/>
        <c:minorTickMark val="none"/>
        <c:tickLblPos val="nextTo"/>
        <c:crossAx val="3279943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'F-9'!$B$3:$B$13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'F-9'!$A$3:$A$13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64930320"/>
        <c:axId val="59721233"/>
      </c:scatterChart>
      <c:valAx>
        <c:axId val="64930320"/>
        <c:scaling>
          <c:orientation val="minMax"/>
        </c:scaling>
        <c:axPos val="b"/>
        <c:majorGridlines/>
        <c:minorGridlines/>
        <c:delete val="0"/>
        <c:numFmt formatCode="General" sourceLinked="1"/>
        <c:majorTickMark val="out"/>
        <c:minorTickMark val="none"/>
        <c:tickLblPos val="nextTo"/>
        <c:crossAx val="59721233"/>
        <c:crosses val="autoZero"/>
        <c:crossBetween val="midCat"/>
        <c:dispUnits/>
      </c:valAx>
      <c:valAx>
        <c:axId val="59721233"/>
        <c:scaling>
          <c:orientation val="minMax"/>
        </c:scaling>
        <c:axPos val="l"/>
        <c:majorGridlines/>
        <c:minorGridlines/>
        <c:delete val="0"/>
        <c:numFmt formatCode="General" sourceLinked="1"/>
        <c:majorTickMark val="out"/>
        <c:minorTickMark val="none"/>
        <c:tickLblPos val="nextTo"/>
        <c:crossAx val="649303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'F-9'!$E$3:$E$13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'F-9'!$D$3:$D$13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6674898"/>
        <c:axId val="59989715"/>
      </c:scatterChart>
      <c:valAx>
        <c:axId val="56674898"/>
        <c:scaling>
          <c:orientation val="minMax"/>
        </c:scaling>
        <c:axPos val="b"/>
        <c:majorGridlines/>
        <c:minorGridlines/>
        <c:delete val="0"/>
        <c:numFmt formatCode="General" sourceLinked="1"/>
        <c:majorTickMark val="out"/>
        <c:minorTickMark val="none"/>
        <c:tickLblPos val="nextTo"/>
        <c:crossAx val="59989715"/>
        <c:crosses val="autoZero"/>
        <c:crossBetween val="midCat"/>
        <c:dispUnits/>
      </c:valAx>
      <c:valAx>
        <c:axId val="59989715"/>
        <c:scaling>
          <c:orientation val="minMax"/>
        </c:scaling>
        <c:axPos val="l"/>
        <c:majorGridlines/>
        <c:minorGridlines/>
        <c:delete val="0"/>
        <c:numFmt formatCode="General" sourceLinked="1"/>
        <c:majorTickMark val="out"/>
        <c:minorTickMark val="none"/>
        <c:tickLblPos val="nextTo"/>
        <c:crossAx val="566748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'F-9'!$H$3:$H$11</c:f>
              <c:numCache>
                <c:ptCount val="9"/>
                <c:pt idx="0">
                  <c:v>0</c:v>
                </c:pt>
                <c:pt idx="1">
                  <c:v>0</c:v>
                </c:pt>
                <c:pt idx="2">
                  <c:v>0</c:v>
                </c:pt>
                <c:pt idx="3">
                  <c:v>0</c:v>
                </c:pt>
                <c:pt idx="4">
                  <c:v>0</c:v>
                </c:pt>
                <c:pt idx="5">
                  <c:v>0</c:v>
                </c:pt>
                <c:pt idx="6">
                  <c:v>0</c:v>
                </c:pt>
                <c:pt idx="7">
                  <c:v>0</c:v>
                </c:pt>
                <c:pt idx="8">
                  <c:v>0</c:v>
                </c:pt>
              </c:numCache>
            </c:numRef>
          </c:xVal>
          <c:yVal>
            <c:numRef>
              <c:f>'F-9'!$G$3:$G$11</c:f>
              <c:numCache>
                <c:ptCount val="9"/>
                <c:pt idx="0">
                  <c:v>0</c:v>
                </c:pt>
                <c:pt idx="1">
                  <c:v>0</c:v>
                </c:pt>
                <c:pt idx="2">
                  <c:v>0</c:v>
                </c:pt>
                <c:pt idx="3">
                  <c:v>0</c:v>
                </c:pt>
                <c:pt idx="4">
                  <c:v>0</c:v>
                </c:pt>
                <c:pt idx="5">
                  <c:v>0</c:v>
                </c:pt>
                <c:pt idx="6">
                  <c:v>0</c:v>
                </c:pt>
                <c:pt idx="7">
                  <c:v>0</c:v>
                </c:pt>
                <c:pt idx="8">
                  <c:v>0</c:v>
                </c:pt>
              </c:numCache>
            </c:numRef>
          </c:yVal>
          <c:smooth val="1"/>
        </c:ser>
        <c:axId val="7017364"/>
        <c:axId val="53475477"/>
      </c:scatterChart>
      <c:valAx>
        <c:axId val="7017364"/>
        <c:scaling>
          <c:orientation val="minMax"/>
        </c:scaling>
        <c:axPos val="b"/>
        <c:majorGridlines/>
        <c:minorGridlines/>
        <c:delete val="0"/>
        <c:numFmt formatCode="General" sourceLinked="1"/>
        <c:majorTickMark val="out"/>
        <c:minorTickMark val="none"/>
        <c:tickLblPos val="nextTo"/>
        <c:crossAx val="53475477"/>
        <c:crosses val="autoZero"/>
        <c:crossBetween val="midCat"/>
        <c:dispUnits/>
      </c:valAx>
      <c:valAx>
        <c:axId val="53475477"/>
        <c:scaling>
          <c:orientation val="minMax"/>
        </c:scaling>
        <c:axPos val="l"/>
        <c:majorGridlines/>
        <c:minorGridlines/>
        <c:delete val="0"/>
        <c:numFmt formatCode="General" sourceLinked="1"/>
        <c:majorTickMark val="out"/>
        <c:minorTickMark val="none"/>
        <c:tickLblPos val="nextTo"/>
        <c:crossAx val="70173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'F-9'!$K$3:$K$10</c:f>
              <c:numCache>
                <c:ptCount val="8"/>
                <c:pt idx="0">
                  <c:v>0</c:v>
                </c:pt>
                <c:pt idx="1">
                  <c:v>0</c:v>
                </c:pt>
                <c:pt idx="2">
                  <c:v>0</c:v>
                </c:pt>
                <c:pt idx="3">
                  <c:v>0</c:v>
                </c:pt>
                <c:pt idx="4">
                  <c:v>0</c:v>
                </c:pt>
                <c:pt idx="5">
                  <c:v>0</c:v>
                </c:pt>
                <c:pt idx="6">
                  <c:v>0</c:v>
                </c:pt>
                <c:pt idx="7">
                  <c:v>0</c:v>
                </c:pt>
              </c:numCache>
            </c:numRef>
          </c:xVal>
          <c:yVal>
            <c:numRef>
              <c:f>'F-9'!$J$3:$J$10</c:f>
              <c:numCache>
                <c:ptCount val="8"/>
                <c:pt idx="0">
                  <c:v>0</c:v>
                </c:pt>
                <c:pt idx="1">
                  <c:v>0</c:v>
                </c:pt>
                <c:pt idx="2">
                  <c:v>0</c:v>
                </c:pt>
                <c:pt idx="3">
                  <c:v>0</c:v>
                </c:pt>
                <c:pt idx="4">
                  <c:v>0</c:v>
                </c:pt>
                <c:pt idx="5">
                  <c:v>0</c:v>
                </c:pt>
                <c:pt idx="6">
                  <c:v>0</c:v>
                </c:pt>
                <c:pt idx="7">
                  <c:v>0</c:v>
                </c:pt>
              </c:numCache>
            </c:numRef>
          </c:yVal>
          <c:smooth val="1"/>
        </c:ser>
        <c:axId val="53353942"/>
        <c:axId val="45454167"/>
      </c:scatterChart>
      <c:valAx>
        <c:axId val="53353942"/>
        <c:scaling>
          <c:orientation val="minMax"/>
        </c:scaling>
        <c:axPos val="b"/>
        <c:majorGridlines/>
        <c:minorGridlines/>
        <c:delete val="0"/>
        <c:numFmt formatCode="General" sourceLinked="1"/>
        <c:majorTickMark val="out"/>
        <c:minorTickMark val="none"/>
        <c:tickLblPos val="nextTo"/>
        <c:crossAx val="45454167"/>
        <c:crosses val="autoZero"/>
        <c:crossBetween val="midCat"/>
        <c:dispUnits/>
      </c:valAx>
      <c:valAx>
        <c:axId val="45454167"/>
        <c:scaling>
          <c:orientation val="minMax"/>
        </c:scaling>
        <c:axPos val="l"/>
        <c:majorGridlines/>
        <c:minorGridlines/>
        <c:delete val="0"/>
        <c:numFmt formatCode="General" sourceLinked="1"/>
        <c:majorTickMark val="out"/>
        <c:minorTickMark val="none"/>
        <c:tickLblPos val="nextTo"/>
        <c:crossAx val="533539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'F-9'!$N$3:$N$8</c:f>
              <c:numCache>
                <c:ptCount val="6"/>
                <c:pt idx="0">
                  <c:v>0</c:v>
                </c:pt>
                <c:pt idx="1">
                  <c:v>0</c:v>
                </c:pt>
                <c:pt idx="2">
                  <c:v>0</c:v>
                </c:pt>
                <c:pt idx="3">
                  <c:v>0</c:v>
                </c:pt>
                <c:pt idx="4">
                  <c:v>0</c:v>
                </c:pt>
                <c:pt idx="5">
                  <c:v>0</c:v>
                </c:pt>
              </c:numCache>
            </c:numRef>
          </c:xVal>
          <c:yVal>
            <c:numRef>
              <c:f>'F-9'!$M$3:$M$8</c:f>
              <c:numCache>
                <c:ptCount val="6"/>
                <c:pt idx="0">
                  <c:v>0</c:v>
                </c:pt>
                <c:pt idx="1">
                  <c:v>0</c:v>
                </c:pt>
                <c:pt idx="2">
                  <c:v>0</c:v>
                </c:pt>
                <c:pt idx="3">
                  <c:v>0</c:v>
                </c:pt>
                <c:pt idx="4">
                  <c:v>0</c:v>
                </c:pt>
                <c:pt idx="5">
                  <c:v>0</c:v>
                </c:pt>
              </c:numCache>
            </c:numRef>
          </c:yVal>
          <c:smooth val="1"/>
        </c:ser>
        <c:axId val="1730840"/>
        <c:axId val="45395737"/>
      </c:scatterChart>
      <c:valAx>
        <c:axId val="1730840"/>
        <c:scaling>
          <c:orientation val="minMax"/>
        </c:scaling>
        <c:axPos val="b"/>
        <c:majorGridlines/>
        <c:minorGridlines/>
        <c:delete val="0"/>
        <c:numFmt formatCode="General" sourceLinked="1"/>
        <c:majorTickMark val="out"/>
        <c:minorTickMark val="none"/>
        <c:tickLblPos val="nextTo"/>
        <c:crossAx val="45395737"/>
        <c:crosses val="autoZero"/>
        <c:crossBetween val="midCat"/>
        <c:dispUnits/>
      </c:valAx>
      <c:valAx>
        <c:axId val="45395737"/>
        <c:scaling>
          <c:orientation val="minMax"/>
        </c:scaling>
        <c:axPos val="l"/>
        <c:majorGridlines/>
        <c:minorGridlines/>
        <c:delete val="0"/>
        <c:numFmt formatCode="General" sourceLinked="1"/>
        <c:majorTickMark val="out"/>
        <c:minorTickMark val="none"/>
        <c:tickLblPos val="nextTo"/>
        <c:crossAx val="173084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'FJ-4'!$E$3:$E$13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'FJ-4'!$D$3:$D$13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41939382"/>
        <c:axId val="41705271"/>
      </c:scatterChart>
      <c:valAx>
        <c:axId val="41939382"/>
        <c:scaling>
          <c:orientation val="minMax"/>
        </c:scaling>
        <c:axPos val="b"/>
        <c:majorGridlines/>
        <c:minorGridlines/>
        <c:delete val="0"/>
        <c:numFmt formatCode="General" sourceLinked="1"/>
        <c:majorTickMark val="out"/>
        <c:minorTickMark val="none"/>
        <c:tickLblPos val="nextTo"/>
        <c:crossAx val="41705271"/>
        <c:crosses val="autoZero"/>
        <c:crossBetween val="midCat"/>
        <c:dispUnits/>
      </c:valAx>
      <c:valAx>
        <c:axId val="41705271"/>
        <c:scaling>
          <c:orientation val="minMax"/>
        </c:scaling>
        <c:axPos val="l"/>
        <c:majorGridlines/>
        <c:minorGridlines/>
        <c:delete val="0"/>
        <c:numFmt formatCode="General" sourceLinked="1"/>
        <c:majorTickMark val="out"/>
        <c:minorTickMark val="none"/>
        <c:tickLblPos val="nextTo"/>
        <c:crossAx val="419393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'F-9'!$Q$3:$Q$8</c:f>
              <c:numCache>
                <c:ptCount val="6"/>
                <c:pt idx="0">
                  <c:v>0</c:v>
                </c:pt>
                <c:pt idx="1">
                  <c:v>0</c:v>
                </c:pt>
                <c:pt idx="2">
                  <c:v>0</c:v>
                </c:pt>
                <c:pt idx="3">
                  <c:v>0</c:v>
                </c:pt>
                <c:pt idx="4">
                  <c:v>0</c:v>
                </c:pt>
                <c:pt idx="5">
                  <c:v>0</c:v>
                </c:pt>
              </c:numCache>
            </c:numRef>
          </c:xVal>
          <c:yVal>
            <c:numRef>
              <c:f>'F-9'!$P$3:$P$8</c:f>
              <c:numCache>
                <c:ptCount val="6"/>
                <c:pt idx="0">
                  <c:v>0</c:v>
                </c:pt>
                <c:pt idx="1">
                  <c:v>0</c:v>
                </c:pt>
                <c:pt idx="2">
                  <c:v>0</c:v>
                </c:pt>
                <c:pt idx="3">
                  <c:v>0</c:v>
                </c:pt>
                <c:pt idx="4">
                  <c:v>0</c:v>
                </c:pt>
                <c:pt idx="5">
                  <c:v>0</c:v>
                </c:pt>
              </c:numCache>
            </c:numRef>
          </c:yVal>
          <c:smooth val="1"/>
        </c:ser>
        <c:axId val="65041754"/>
        <c:axId val="66964443"/>
      </c:scatterChart>
      <c:valAx>
        <c:axId val="65041754"/>
        <c:scaling>
          <c:orientation val="minMax"/>
        </c:scaling>
        <c:axPos val="b"/>
        <c:majorGridlines/>
        <c:minorGridlines/>
        <c:delete val="0"/>
        <c:numFmt formatCode="General" sourceLinked="1"/>
        <c:majorTickMark val="out"/>
        <c:minorTickMark val="none"/>
        <c:tickLblPos val="nextTo"/>
        <c:crossAx val="66964443"/>
        <c:crosses val="autoZero"/>
        <c:crossBetween val="midCat"/>
        <c:dispUnits/>
      </c:valAx>
      <c:valAx>
        <c:axId val="66964443"/>
        <c:scaling>
          <c:orientation val="minMax"/>
        </c:scaling>
        <c:axPos val="l"/>
        <c:majorGridlines/>
        <c:minorGridlines/>
        <c:delete val="0"/>
        <c:numFmt formatCode="General" sourceLinked="1"/>
        <c:majorTickMark val="out"/>
        <c:minorTickMark val="none"/>
        <c:tickLblPos val="nextTo"/>
        <c:crossAx val="6504175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'F-9'!$T$3:$T$8</c:f>
              <c:numCache>
                <c:ptCount val="6"/>
                <c:pt idx="0">
                  <c:v>0</c:v>
                </c:pt>
                <c:pt idx="1">
                  <c:v>0</c:v>
                </c:pt>
                <c:pt idx="2">
                  <c:v>0</c:v>
                </c:pt>
                <c:pt idx="3">
                  <c:v>0</c:v>
                </c:pt>
                <c:pt idx="4">
                  <c:v>0</c:v>
                </c:pt>
                <c:pt idx="5">
                  <c:v>0</c:v>
                </c:pt>
              </c:numCache>
            </c:numRef>
          </c:xVal>
          <c:yVal>
            <c:numRef>
              <c:f>'F-9'!$S$3:$S$8</c:f>
              <c:numCache>
                <c:ptCount val="6"/>
                <c:pt idx="0">
                  <c:v>0</c:v>
                </c:pt>
                <c:pt idx="1">
                  <c:v>0</c:v>
                </c:pt>
                <c:pt idx="2">
                  <c:v>0</c:v>
                </c:pt>
                <c:pt idx="3">
                  <c:v>0</c:v>
                </c:pt>
                <c:pt idx="4">
                  <c:v>0</c:v>
                </c:pt>
                <c:pt idx="5">
                  <c:v>0</c:v>
                </c:pt>
              </c:numCache>
            </c:numRef>
          </c:yVal>
          <c:smooth val="1"/>
        </c:ser>
        <c:axId val="57721500"/>
        <c:axId val="60909981"/>
      </c:scatterChart>
      <c:valAx>
        <c:axId val="57721500"/>
        <c:scaling>
          <c:orientation val="minMax"/>
        </c:scaling>
        <c:axPos val="b"/>
        <c:majorGridlines/>
        <c:minorGridlines/>
        <c:delete val="0"/>
        <c:numFmt formatCode="General" sourceLinked="1"/>
        <c:majorTickMark val="out"/>
        <c:minorTickMark val="none"/>
        <c:tickLblPos val="nextTo"/>
        <c:crossAx val="60909981"/>
        <c:crosses val="autoZero"/>
        <c:crossBetween val="midCat"/>
        <c:dispUnits/>
      </c:valAx>
      <c:valAx>
        <c:axId val="60909981"/>
        <c:scaling>
          <c:orientation val="minMax"/>
        </c:scaling>
        <c:axPos val="l"/>
        <c:majorGridlines/>
        <c:minorGridlines/>
        <c:delete val="0"/>
        <c:numFmt formatCode="General" sourceLinked="1"/>
        <c:majorTickMark val="out"/>
        <c:minorTickMark val="none"/>
        <c:tickLblPos val="nextTo"/>
        <c:crossAx val="577215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'F-10'!$A$3:$A$14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66834654"/>
        <c:axId val="49285215"/>
      </c:scatterChart>
      <c:valAx>
        <c:axId val="66834654"/>
        <c:scaling>
          <c:orientation val="minMax"/>
        </c:scaling>
        <c:axPos val="b"/>
        <c:majorGridlines/>
        <c:minorGridlines/>
        <c:delete val="0"/>
        <c:numFmt formatCode="General" sourceLinked="1"/>
        <c:majorTickMark val="out"/>
        <c:minorTickMark val="none"/>
        <c:tickLblPos val="nextTo"/>
        <c:crossAx val="49285215"/>
        <c:crosses val="autoZero"/>
        <c:crossBetween val="midCat"/>
        <c:dispUnits/>
      </c:valAx>
      <c:valAx>
        <c:axId val="49285215"/>
        <c:scaling>
          <c:orientation val="minMax"/>
        </c:scaling>
        <c:axPos val="l"/>
        <c:majorGridlines/>
        <c:minorGridlines/>
        <c:delete val="0"/>
        <c:numFmt formatCode="General" sourceLinked="1"/>
        <c:majorTickMark val="out"/>
        <c:minorTickMark val="none"/>
        <c:tickLblPos val="nextTo"/>
        <c:crossAx val="6683465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'F-10'!$E$3:$E$12</c:f>
              <c:numCache>
                <c:ptCount val="10"/>
                <c:pt idx="0">
                  <c:v>0</c:v>
                </c:pt>
                <c:pt idx="1">
                  <c:v>0</c:v>
                </c:pt>
                <c:pt idx="2">
                  <c:v>0</c:v>
                </c:pt>
                <c:pt idx="3">
                  <c:v>0</c:v>
                </c:pt>
                <c:pt idx="4">
                  <c:v>0</c:v>
                </c:pt>
                <c:pt idx="5">
                  <c:v>0</c:v>
                </c:pt>
                <c:pt idx="6">
                  <c:v>0</c:v>
                </c:pt>
                <c:pt idx="7">
                  <c:v>0</c:v>
                </c:pt>
                <c:pt idx="8">
                  <c:v>0</c:v>
                </c:pt>
                <c:pt idx="9">
                  <c:v>0</c:v>
                </c:pt>
              </c:numCache>
            </c:numRef>
          </c:xVal>
          <c:yVal>
            <c:numRef>
              <c:f>'F-10'!$D$3:$D$12</c:f>
              <c:numCache>
                <c:ptCount val="10"/>
                <c:pt idx="0">
                  <c:v>0</c:v>
                </c:pt>
                <c:pt idx="1">
                  <c:v>0</c:v>
                </c:pt>
                <c:pt idx="2">
                  <c:v>0</c:v>
                </c:pt>
                <c:pt idx="3">
                  <c:v>0</c:v>
                </c:pt>
                <c:pt idx="4">
                  <c:v>0</c:v>
                </c:pt>
                <c:pt idx="5">
                  <c:v>0</c:v>
                </c:pt>
                <c:pt idx="6">
                  <c:v>0</c:v>
                </c:pt>
                <c:pt idx="7">
                  <c:v>0</c:v>
                </c:pt>
                <c:pt idx="8">
                  <c:v>0</c:v>
                </c:pt>
                <c:pt idx="9">
                  <c:v>0</c:v>
                </c:pt>
              </c:numCache>
            </c:numRef>
          </c:yVal>
          <c:smooth val="1"/>
        </c:ser>
        <c:axId val="49422368"/>
        <c:axId val="58337313"/>
      </c:scatterChart>
      <c:valAx>
        <c:axId val="49422368"/>
        <c:scaling>
          <c:orientation val="minMax"/>
        </c:scaling>
        <c:axPos val="b"/>
        <c:majorGridlines/>
        <c:minorGridlines/>
        <c:delete val="0"/>
        <c:numFmt formatCode="General" sourceLinked="1"/>
        <c:majorTickMark val="out"/>
        <c:minorTickMark val="none"/>
        <c:tickLblPos val="nextTo"/>
        <c:crossAx val="58337313"/>
        <c:crosses val="autoZero"/>
        <c:crossBetween val="midCat"/>
        <c:dispUnits/>
      </c:valAx>
      <c:valAx>
        <c:axId val="58337313"/>
        <c:scaling>
          <c:orientation val="minMax"/>
        </c:scaling>
        <c:axPos val="l"/>
        <c:majorGridlines/>
        <c:minorGridlines/>
        <c:delete val="0"/>
        <c:numFmt formatCode="General" sourceLinked="1"/>
        <c:majorTickMark val="out"/>
        <c:minorTickMark val="none"/>
        <c:tickLblPos val="nextTo"/>
        <c:crossAx val="494223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'F-10'!$H$3:$H$10</c:f>
              <c:numCache>
                <c:ptCount val="8"/>
                <c:pt idx="0">
                  <c:v>0</c:v>
                </c:pt>
                <c:pt idx="1">
                  <c:v>0</c:v>
                </c:pt>
                <c:pt idx="2">
                  <c:v>0</c:v>
                </c:pt>
                <c:pt idx="3">
                  <c:v>0</c:v>
                </c:pt>
                <c:pt idx="4">
                  <c:v>0</c:v>
                </c:pt>
                <c:pt idx="5">
                  <c:v>0</c:v>
                </c:pt>
                <c:pt idx="6">
                  <c:v>0</c:v>
                </c:pt>
                <c:pt idx="7">
                  <c:v>0</c:v>
                </c:pt>
              </c:numCache>
            </c:numRef>
          </c:xVal>
          <c:yVal>
            <c:numRef>
              <c:f>'F-10'!$G$3:$G$10</c:f>
              <c:numCache>
                <c:ptCount val="8"/>
                <c:pt idx="0">
                  <c:v>0</c:v>
                </c:pt>
                <c:pt idx="1">
                  <c:v>0</c:v>
                </c:pt>
                <c:pt idx="2">
                  <c:v>0</c:v>
                </c:pt>
                <c:pt idx="3">
                  <c:v>0</c:v>
                </c:pt>
                <c:pt idx="4">
                  <c:v>0</c:v>
                </c:pt>
                <c:pt idx="5">
                  <c:v>0</c:v>
                </c:pt>
                <c:pt idx="6">
                  <c:v>0</c:v>
                </c:pt>
                <c:pt idx="7">
                  <c:v>0</c:v>
                </c:pt>
              </c:numCache>
            </c:numRef>
          </c:yVal>
          <c:smooth val="1"/>
        </c:ser>
        <c:axId val="33828962"/>
        <c:axId val="51398883"/>
      </c:scatterChart>
      <c:valAx>
        <c:axId val="33828962"/>
        <c:scaling>
          <c:orientation val="minMax"/>
        </c:scaling>
        <c:axPos val="b"/>
        <c:majorGridlines/>
        <c:minorGridlines/>
        <c:delete val="0"/>
        <c:numFmt formatCode="General" sourceLinked="1"/>
        <c:majorTickMark val="out"/>
        <c:minorTickMark val="none"/>
        <c:tickLblPos val="nextTo"/>
        <c:crossAx val="51398883"/>
        <c:crosses val="autoZero"/>
        <c:crossBetween val="midCat"/>
        <c:dispUnits/>
      </c:valAx>
      <c:valAx>
        <c:axId val="51398883"/>
        <c:scaling>
          <c:orientation val="minMax"/>
        </c:scaling>
        <c:axPos val="l"/>
        <c:majorGridlines/>
        <c:minorGridlines/>
        <c:delete val="0"/>
        <c:numFmt formatCode="General" sourceLinked="1"/>
        <c:majorTickMark val="out"/>
        <c:minorTickMark val="none"/>
        <c:tickLblPos val="nextTo"/>
        <c:crossAx val="338289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'F-10'!$K$3:$K$10</c:f>
              <c:numCache>
                <c:ptCount val="8"/>
                <c:pt idx="0">
                  <c:v>0</c:v>
                </c:pt>
                <c:pt idx="1">
                  <c:v>0</c:v>
                </c:pt>
                <c:pt idx="2">
                  <c:v>0</c:v>
                </c:pt>
                <c:pt idx="3">
                  <c:v>0</c:v>
                </c:pt>
                <c:pt idx="4">
                  <c:v>0</c:v>
                </c:pt>
                <c:pt idx="5">
                  <c:v>0</c:v>
                </c:pt>
                <c:pt idx="6">
                  <c:v>0</c:v>
                </c:pt>
                <c:pt idx="7">
                  <c:v>0</c:v>
                </c:pt>
              </c:numCache>
            </c:numRef>
          </c:xVal>
          <c:yVal>
            <c:numRef>
              <c:f>'F-10'!$J$3:$J$10</c:f>
              <c:numCache>
                <c:ptCount val="8"/>
                <c:pt idx="0">
                  <c:v>0</c:v>
                </c:pt>
                <c:pt idx="1">
                  <c:v>0</c:v>
                </c:pt>
                <c:pt idx="2">
                  <c:v>0</c:v>
                </c:pt>
                <c:pt idx="3">
                  <c:v>0</c:v>
                </c:pt>
                <c:pt idx="4">
                  <c:v>0</c:v>
                </c:pt>
                <c:pt idx="5">
                  <c:v>0</c:v>
                </c:pt>
                <c:pt idx="6">
                  <c:v>0</c:v>
                </c:pt>
                <c:pt idx="7">
                  <c:v>0</c:v>
                </c:pt>
              </c:numCache>
            </c:numRef>
          </c:yVal>
          <c:smooth val="1"/>
        </c:ser>
        <c:axId val="52593060"/>
        <c:axId val="63105701"/>
      </c:scatterChart>
      <c:valAx>
        <c:axId val="52593060"/>
        <c:scaling>
          <c:orientation val="minMax"/>
        </c:scaling>
        <c:axPos val="b"/>
        <c:majorGridlines/>
        <c:minorGridlines/>
        <c:delete val="0"/>
        <c:numFmt formatCode="General" sourceLinked="1"/>
        <c:majorTickMark val="out"/>
        <c:minorTickMark val="none"/>
        <c:tickLblPos val="nextTo"/>
        <c:crossAx val="63105701"/>
        <c:crosses val="autoZero"/>
        <c:crossBetween val="midCat"/>
        <c:dispUnits/>
      </c:valAx>
      <c:valAx>
        <c:axId val="63105701"/>
        <c:scaling>
          <c:orientation val="minMax"/>
        </c:scaling>
        <c:axPos val="l"/>
        <c:majorGridlines/>
        <c:minorGridlines/>
        <c:delete val="0"/>
        <c:numFmt formatCode="General" sourceLinked="1"/>
        <c:majorTickMark val="out"/>
        <c:minorTickMark val="none"/>
        <c:tickLblPos val="nextTo"/>
        <c:crossAx val="525930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'F-10'!$N$3:$N$10</c:f>
              <c:numCache>
                <c:ptCount val="8"/>
                <c:pt idx="0">
                  <c:v>0</c:v>
                </c:pt>
                <c:pt idx="1">
                  <c:v>0</c:v>
                </c:pt>
                <c:pt idx="2">
                  <c:v>0</c:v>
                </c:pt>
                <c:pt idx="3">
                  <c:v>0</c:v>
                </c:pt>
                <c:pt idx="4">
                  <c:v>0</c:v>
                </c:pt>
                <c:pt idx="5">
                  <c:v>0</c:v>
                </c:pt>
                <c:pt idx="6">
                  <c:v>0</c:v>
                </c:pt>
                <c:pt idx="7">
                  <c:v>0</c:v>
                </c:pt>
              </c:numCache>
            </c:numRef>
          </c:xVal>
          <c:yVal>
            <c:numRef>
              <c:f>'F-10'!$M$3:$M$10</c:f>
              <c:numCache>
                <c:ptCount val="8"/>
                <c:pt idx="0">
                  <c:v>0</c:v>
                </c:pt>
                <c:pt idx="1">
                  <c:v>0</c:v>
                </c:pt>
                <c:pt idx="2">
                  <c:v>0</c:v>
                </c:pt>
                <c:pt idx="3">
                  <c:v>0</c:v>
                </c:pt>
                <c:pt idx="4">
                  <c:v>0</c:v>
                </c:pt>
                <c:pt idx="5">
                  <c:v>0</c:v>
                </c:pt>
                <c:pt idx="6">
                  <c:v>0</c:v>
                </c:pt>
                <c:pt idx="7">
                  <c:v>0</c:v>
                </c:pt>
              </c:numCache>
            </c:numRef>
          </c:yVal>
          <c:smooth val="1"/>
        </c:ser>
        <c:axId val="8229862"/>
        <c:axId val="65178983"/>
      </c:scatterChart>
      <c:valAx>
        <c:axId val="8229862"/>
        <c:scaling>
          <c:orientation val="minMax"/>
        </c:scaling>
        <c:axPos val="b"/>
        <c:majorGridlines/>
        <c:minorGridlines/>
        <c:delete val="0"/>
        <c:numFmt formatCode="General" sourceLinked="1"/>
        <c:majorTickMark val="out"/>
        <c:minorTickMark val="none"/>
        <c:tickLblPos val="nextTo"/>
        <c:crossAx val="65178983"/>
        <c:crosses val="autoZero"/>
        <c:crossBetween val="midCat"/>
        <c:dispUnits/>
      </c:valAx>
      <c:valAx>
        <c:axId val="65178983"/>
        <c:scaling>
          <c:orientation val="minMax"/>
        </c:scaling>
        <c:axPos val="l"/>
        <c:majorGridlines/>
        <c:minorGridlines/>
        <c:delete val="0"/>
        <c:numFmt formatCode="General" sourceLinked="1"/>
        <c:majorTickMark val="out"/>
        <c:minorTickMark val="none"/>
        <c:tickLblPos val="nextTo"/>
        <c:crossAx val="82298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'F-10'!$Q$3:$Q$9</c:f>
              <c:numCache>
                <c:ptCount val="7"/>
                <c:pt idx="0">
                  <c:v>0</c:v>
                </c:pt>
                <c:pt idx="1">
                  <c:v>0</c:v>
                </c:pt>
                <c:pt idx="2">
                  <c:v>0</c:v>
                </c:pt>
                <c:pt idx="3">
                  <c:v>0</c:v>
                </c:pt>
                <c:pt idx="4">
                  <c:v>0</c:v>
                </c:pt>
                <c:pt idx="5">
                  <c:v>0</c:v>
                </c:pt>
                <c:pt idx="6">
                  <c:v>0</c:v>
                </c:pt>
              </c:numCache>
            </c:numRef>
          </c:xVal>
          <c:yVal>
            <c:numRef>
              <c:f>'F-10'!$P$3:$P$9</c:f>
              <c:numCache>
                <c:ptCount val="7"/>
                <c:pt idx="0">
                  <c:v>0</c:v>
                </c:pt>
                <c:pt idx="1">
                  <c:v>0</c:v>
                </c:pt>
                <c:pt idx="2">
                  <c:v>0</c:v>
                </c:pt>
                <c:pt idx="3">
                  <c:v>0</c:v>
                </c:pt>
                <c:pt idx="4">
                  <c:v>0</c:v>
                </c:pt>
                <c:pt idx="5">
                  <c:v>0</c:v>
                </c:pt>
                <c:pt idx="6">
                  <c:v>0</c:v>
                </c:pt>
              </c:numCache>
            </c:numRef>
          </c:yVal>
          <c:smooth val="1"/>
        </c:ser>
        <c:axId val="8775464"/>
        <c:axId val="33534249"/>
      </c:scatterChart>
      <c:valAx>
        <c:axId val="8775464"/>
        <c:scaling>
          <c:orientation val="minMax"/>
        </c:scaling>
        <c:axPos val="b"/>
        <c:majorGridlines/>
        <c:minorGridlines/>
        <c:delete val="0"/>
        <c:numFmt formatCode="General" sourceLinked="1"/>
        <c:majorTickMark val="out"/>
        <c:minorTickMark val="none"/>
        <c:tickLblPos val="nextTo"/>
        <c:crossAx val="33534249"/>
        <c:crosses val="autoZero"/>
        <c:crossBetween val="midCat"/>
        <c:dispUnits/>
      </c:valAx>
      <c:valAx>
        <c:axId val="33534249"/>
        <c:scaling>
          <c:orientation val="minMax"/>
        </c:scaling>
        <c:axPos val="l"/>
        <c:majorGridlines/>
        <c:minorGridlines/>
        <c:delete val="0"/>
        <c:numFmt formatCode="General" sourceLinked="1"/>
        <c:majorTickMark val="out"/>
        <c:minorTickMark val="none"/>
        <c:tickLblPos val="nextTo"/>
        <c:crossAx val="87754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5"/>
          <c:y val="0.019"/>
          <c:w val="0.81"/>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'F-11'!$B$3:$B$15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'F-11'!$A$3:$A$15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2242538"/>
        <c:axId val="15390187"/>
      </c:scatterChart>
      <c:valAx>
        <c:axId val="32242538"/>
        <c:scaling>
          <c:orientation val="minMax"/>
        </c:scaling>
        <c:axPos val="b"/>
        <c:majorGridlines/>
        <c:minorGridlines/>
        <c:delete val="0"/>
        <c:numFmt formatCode="General" sourceLinked="1"/>
        <c:majorTickMark val="out"/>
        <c:minorTickMark val="none"/>
        <c:tickLblPos val="nextTo"/>
        <c:crossAx val="15390187"/>
        <c:crosses val="autoZero"/>
        <c:crossBetween val="midCat"/>
        <c:dispUnits/>
      </c:valAx>
      <c:valAx>
        <c:axId val="15390187"/>
        <c:scaling>
          <c:orientation val="minMax"/>
        </c:scaling>
        <c:axPos val="l"/>
        <c:majorGridlines/>
        <c:minorGridlines/>
        <c:delete val="0"/>
        <c:numFmt formatCode="General" sourceLinked="1"/>
        <c:majorTickMark val="out"/>
        <c:minorTickMark val="none"/>
        <c:tickLblPos val="nextTo"/>
        <c:crossAx val="3224253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25"/>
          <c:y val="0.01875"/>
          <c:w val="0.8082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'F-11'!$E$3:$E$15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'F-11'!$D$3:$D$15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0838060"/>
        <c:axId val="62159789"/>
      </c:scatterChart>
      <c:valAx>
        <c:axId val="60838060"/>
        <c:scaling>
          <c:orientation val="minMax"/>
        </c:scaling>
        <c:axPos val="b"/>
        <c:majorGridlines/>
        <c:minorGridlines/>
        <c:delete val="0"/>
        <c:numFmt formatCode="General" sourceLinked="1"/>
        <c:majorTickMark val="out"/>
        <c:minorTickMark val="none"/>
        <c:tickLblPos val="nextTo"/>
        <c:crossAx val="62159789"/>
        <c:crosses val="autoZero"/>
        <c:crossBetween val="midCat"/>
        <c:dispUnits/>
      </c:valAx>
      <c:valAx>
        <c:axId val="62159789"/>
        <c:scaling>
          <c:orientation val="minMax"/>
        </c:scaling>
        <c:axPos val="l"/>
        <c:majorGridlines/>
        <c:minorGridlines/>
        <c:delete val="0"/>
        <c:numFmt formatCode="General" sourceLinked="1"/>
        <c:majorTickMark val="out"/>
        <c:minorTickMark val="none"/>
        <c:tickLblPos val="nextTo"/>
        <c:crossAx val="608380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'FJ-4'!$H$3:$H$12</c:f>
              <c:numCache>
                <c:ptCount val="10"/>
                <c:pt idx="0">
                  <c:v>0</c:v>
                </c:pt>
                <c:pt idx="1">
                  <c:v>0</c:v>
                </c:pt>
                <c:pt idx="2">
                  <c:v>0</c:v>
                </c:pt>
                <c:pt idx="3">
                  <c:v>0</c:v>
                </c:pt>
                <c:pt idx="4">
                  <c:v>0</c:v>
                </c:pt>
                <c:pt idx="5">
                  <c:v>0</c:v>
                </c:pt>
                <c:pt idx="6">
                  <c:v>0</c:v>
                </c:pt>
                <c:pt idx="7">
                  <c:v>0</c:v>
                </c:pt>
                <c:pt idx="8">
                  <c:v>0</c:v>
                </c:pt>
                <c:pt idx="9">
                  <c:v>0</c:v>
                </c:pt>
              </c:numCache>
            </c:numRef>
          </c:xVal>
          <c:yVal>
            <c:numRef>
              <c:f>'FJ-4'!$G$3:$G$12</c:f>
              <c:numCache>
                <c:ptCount val="10"/>
                <c:pt idx="0">
                  <c:v>0</c:v>
                </c:pt>
                <c:pt idx="1">
                  <c:v>0</c:v>
                </c:pt>
                <c:pt idx="2">
                  <c:v>0</c:v>
                </c:pt>
                <c:pt idx="3">
                  <c:v>0</c:v>
                </c:pt>
                <c:pt idx="4">
                  <c:v>0</c:v>
                </c:pt>
                <c:pt idx="5">
                  <c:v>0</c:v>
                </c:pt>
                <c:pt idx="6">
                  <c:v>0</c:v>
                </c:pt>
                <c:pt idx="7">
                  <c:v>0</c:v>
                </c:pt>
                <c:pt idx="8">
                  <c:v>0</c:v>
                </c:pt>
                <c:pt idx="9">
                  <c:v>0</c:v>
                </c:pt>
              </c:numCache>
            </c:numRef>
          </c:yVal>
          <c:smooth val="1"/>
        </c:ser>
        <c:axId val="26488056"/>
        <c:axId val="44002041"/>
      </c:scatterChart>
      <c:valAx>
        <c:axId val="26488056"/>
        <c:scaling>
          <c:orientation val="minMax"/>
        </c:scaling>
        <c:axPos val="b"/>
        <c:majorGridlines/>
        <c:minorGridlines/>
        <c:delete val="0"/>
        <c:numFmt formatCode="General" sourceLinked="1"/>
        <c:majorTickMark val="out"/>
        <c:minorTickMark val="none"/>
        <c:tickLblPos val="nextTo"/>
        <c:crossAx val="44002041"/>
        <c:crosses val="autoZero"/>
        <c:crossBetween val="midCat"/>
        <c:dispUnits/>
      </c:valAx>
      <c:valAx>
        <c:axId val="44002041"/>
        <c:scaling>
          <c:orientation val="minMax"/>
        </c:scaling>
        <c:axPos val="l"/>
        <c:majorGridlines/>
        <c:minorGridlines/>
        <c:delete val="0"/>
        <c:numFmt formatCode="General" sourceLinked="1"/>
        <c:majorTickMark val="out"/>
        <c:minorTickMark val="none"/>
        <c:tickLblPos val="nextTo"/>
        <c:crossAx val="2648805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01875"/>
          <c:w val="0.804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'F-11'!$H$3:$H$15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'F-11'!$G$3:$G$15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3854446"/>
        <c:axId val="28123759"/>
      </c:scatterChart>
      <c:valAx>
        <c:axId val="13854446"/>
        <c:scaling>
          <c:orientation val="minMax"/>
        </c:scaling>
        <c:axPos val="b"/>
        <c:majorGridlines/>
        <c:minorGridlines/>
        <c:delete val="0"/>
        <c:numFmt formatCode="General" sourceLinked="1"/>
        <c:majorTickMark val="out"/>
        <c:minorTickMark val="none"/>
        <c:tickLblPos val="nextTo"/>
        <c:crossAx val="28123759"/>
        <c:crosses val="autoZero"/>
        <c:crossBetween val="midCat"/>
        <c:dispUnits/>
      </c:valAx>
      <c:valAx>
        <c:axId val="28123759"/>
        <c:scaling>
          <c:orientation val="minMax"/>
        </c:scaling>
        <c:axPos val="l"/>
        <c:majorGridlines/>
        <c:minorGridlines/>
        <c:delete val="0"/>
        <c:numFmt formatCode="General" sourceLinked="1"/>
        <c:majorTickMark val="out"/>
        <c:minorTickMark val="none"/>
        <c:tickLblPos val="nextTo"/>
        <c:crossAx val="1385444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195"/>
          <c:w val="0.79075"/>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'F-11'!$K$3:$K$15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'F-11'!$J$3:$J$15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6105008"/>
        <c:axId val="40192561"/>
      </c:scatterChart>
      <c:valAx>
        <c:axId val="16105008"/>
        <c:scaling>
          <c:orientation val="minMax"/>
        </c:scaling>
        <c:axPos val="b"/>
        <c:majorGridlines/>
        <c:minorGridlines/>
        <c:delete val="0"/>
        <c:numFmt formatCode="General" sourceLinked="1"/>
        <c:majorTickMark val="out"/>
        <c:minorTickMark val="none"/>
        <c:tickLblPos val="nextTo"/>
        <c:crossAx val="40192561"/>
        <c:crosses val="autoZero"/>
        <c:crossBetween val="midCat"/>
        <c:dispUnits/>
      </c:valAx>
      <c:valAx>
        <c:axId val="40192561"/>
        <c:scaling>
          <c:orientation val="minMax"/>
        </c:scaling>
        <c:axPos val="l"/>
        <c:majorGridlines/>
        <c:minorGridlines/>
        <c:delete val="0"/>
        <c:numFmt formatCode="General" sourceLinked="1"/>
        <c:majorTickMark val="out"/>
        <c:minorTickMark val="none"/>
        <c:tickLblPos val="nextTo"/>
        <c:crossAx val="161050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75"/>
          <c:y val="0.01925"/>
          <c:w val="0.78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'F-11'!$N$3:$N$15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'F-11'!$M$3:$M$15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2379634"/>
        <c:axId val="28144371"/>
      </c:scatterChart>
      <c:valAx>
        <c:axId val="62379634"/>
        <c:scaling>
          <c:orientation val="minMax"/>
        </c:scaling>
        <c:axPos val="b"/>
        <c:majorGridlines/>
        <c:minorGridlines/>
        <c:delete val="0"/>
        <c:numFmt formatCode="General" sourceLinked="1"/>
        <c:majorTickMark val="out"/>
        <c:minorTickMark val="none"/>
        <c:tickLblPos val="nextTo"/>
        <c:crossAx val="28144371"/>
        <c:crosses val="autoZero"/>
        <c:crossBetween val="midCat"/>
        <c:dispUnits/>
      </c:valAx>
      <c:valAx>
        <c:axId val="28144371"/>
        <c:scaling>
          <c:orientation val="minMax"/>
        </c:scaling>
        <c:axPos val="l"/>
        <c:majorGridlines/>
        <c:minorGridlines/>
        <c:delete val="0"/>
        <c:numFmt formatCode="General" sourceLinked="1"/>
        <c:majorTickMark val="out"/>
        <c:minorTickMark val="none"/>
        <c:tickLblPos val="nextTo"/>
        <c:crossAx val="623796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19"/>
          <c:w val="0.790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'F-11'!$Q$3:$Q$15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'F-11'!$P$3:$P$15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7444788"/>
        <c:axId val="60169397"/>
      </c:scatterChart>
      <c:valAx>
        <c:axId val="17444788"/>
        <c:scaling>
          <c:orientation val="minMax"/>
        </c:scaling>
        <c:axPos val="b"/>
        <c:majorGridlines/>
        <c:minorGridlines/>
        <c:delete val="0"/>
        <c:numFmt formatCode="General" sourceLinked="1"/>
        <c:majorTickMark val="out"/>
        <c:minorTickMark val="none"/>
        <c:tickLblPos val="nextTo"/>
        <c:crossAx val="60169397"/>
        <c:crosses val="autoZero"/>
        <c:crossBetween val="midCat"/>
        <c:dispUnits/>
      </c:valAx>
      <c:valAx>
        <c:axId val="60169397"/>
        <c:scaling>
          <c:orientation val="minMax"/>
        </c:scaling>
        <c:axPos val="l"/>
        <c:majorGridlines/>
        <c:minorGridlines/>
        <c:delete val="0"/>
        <c:numFmt formatCode="General" sourceLinked="1"/>
        <c:majorTickMark val="out"/>
        <c:minorTickMark val="none"/>
        <c:tickLblPos val="nextTo"/>
        <c:crossAx val="174447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1925"/>
          <c:w val="0.790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'F-11'!$T$3:$T$15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'F-11'!$S$3:$S$15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8696694"/>
        <c:axId val="7325559"/>
      </c:scatterChart>
      <c:valAx>
        <c:axId val="18696694"/>
        <c:scaling>
          <c:orientation val="minMax"/>
        </c:scaling>
        <c:axPos val="b"/>
        <c:majorGridlines/>
        <c:minorGridlines/>
        <c:delete val="0"/>
        <c:numFmt formatCode="General" sourceLinked="1"/>
        <c:majorTickMark val="out"/>
        <c:minorTickMark val="none"/>
        <c:tickLblPos val="nextTo"/>
        <c:crossAx val="7325559"/>
        <c:crosses val="autoZero"/>
        <c:crossBetween val="midCat"/>
        <c:dispUnits/>
      </c:valAx>
      <c:valAx>
        <c:axId val="7325559"/>
        <c:scaling>
          <c:orientation val="minMax"/>
        </c:scaling>
        <c:axPos val="l"/>
        <c:majorGridlines/>
        <c:minorGridlines/>
        <c:delete val="0"/>
        <c:numFmt formatCode="General" sourceLinked="1"/>
        <c:majorTickMark val="out"/>
        <c:minorTickMark val="none"/>
        <c:tickLblPos val="nextTo"/>
        <c:crossAx val="1869669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'F-84'!$A$3:$A$14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6399288"/>
        <c:axId val="13300537"/>
      </c:scatterChart>
      <c:valAx>
        <c:axId val="6399288"/>
        <c:scaling>
          <c:orientation val="minMax"/>
        </c:scaling>
        <c:axPos val="b"/>
        <c:majorGridlines/>
        <c:minorGridlines/>
        <c:delete val="0"/>
        <c:numFmt formatCode="General" sourceLinked="1"/>
        <c:majorTickMark val="out"/>
        <c:minorTickMark val="none"/>
        <c:tickLblPos val="nextTo"/>
        <c:crossAx val="13300537"/>
        <c:crosses val="autoZero"/>
        <c:crossBetween val="midCat"/>
        <c:dispUnits/>
      </c:valAx>
      <c:valAx>
        <c:axId val="13300537"/>
        <c:scaling>
          <c:orientation val="minMax"/>
        </c:scaling>
        <c:axPos val="l"/>
        <c:majorGridlines/>
        <c:minorGridlines/>
        <c:delete val="0"/>
        <c:numFmt formatCode="General" sourceLinked="1"/>
        <c:majorTickMark val="out"/>
        <c:minorTickMark val="none"/>
        <c:tickLblPos val="nextTo"/>
        <c:crossAx val="63992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'F-84'!$E$3:$E$16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'F-84'!$D$3:$D$16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1"/>
        </c:ser>
        <c:axId val="59228538"/>
        <c:axId val="24649723"/>
      </c:scatterChart>
      <c:valAx>
        <c:axId val="59228538"/>
        <c:scaling>
          <c:orientation val="minMax"/>
        </c:scaling>
        <c:axPos val="b"/>
        <c:majorGridlines/>
        <c:minorGridlines/>
        <c:delete val="0"/>
        <c:numFmt formatCode="General" sourceLinked="1"/>
        <c:majorTickMark val="out"/>
        <c:minorTickMark val="none"/>
        <c:tickLblPos val="nextTo"/>
        <c:crossAx val="24649723"/>
        <c:crosses val="autoZero"/>
        <c:crossBetween val="midCat"/>
        <c:dispUnits/>
      </c:valAx>
      <c:valAx>
        <c:axId val="24649723"/>
        <c:scaling>
          <c:orientation val="minMax"/>
        </c:scaling>
        <c:axPos val="l"/>
        <c:majorGridlines/>
        <c:minorGridlines/>
        <c:delete val="0"/>
        <c:numFmt formatCode="General" sourceLinked="1"/>
        <c:majorTickMark val="out"/>
        <c:minorTickMark val="none"/>
        <c:tickLblPos val="nextTo"/>
        <c:crossAx val="5922853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'F-84'!$H$3:$H$12</c:f>
              <c:numCache>
                <c:ptCount val="10"/>
                <c:pt idx="0">
                  <c:v>0</c:v>
                </c:pt>
                <c:pt idx="1">
                  <c:v>0</c:v>
                </c:pt>
                <c:pt idx="2">
                  <c:v>0</c:v>
                </c:pt>
                <c:pt idx="3">
                  <c:v>0</c:v>
                </c:pt>
                <c:pt idx="4">
                  <c:v>0</c:v>
                </c:pt>
                <c:pt idx="5">
                  <c:v>0</c:v>
                </c:pt>
                <c:pt idx="6">
                  <c:v>0</c:v>
                </c:pt>
                <c:pt idx="7">
                  <c:v>0</c:v>
                </c:pt>
                <c:pt idx="8">
                  <c:v>0</c:v>
                </c:pt>
                <c:pt idx="9">
                  <c:v>0</c:v>
                </c:pt>
              </c:numCache>
            </c:numRef>
          </c:xVal>
          <c:yVal>
            <c:numRef>
              <c:f>'F-84'!$G$3:$G$12</c:f>
              <c:numCache>
                <c:ptCount val="10"/>
                <c:pt idx="0">
                  <c:v>0</c:v>
                </c:pt>
                <c:pt idx="1">
                  <c:v>0</c:v>
                </c:pt>
                <c:pt idx="2">
                  <c:v>0</c:v>
                </c:pt>
                <c:pt idx="3">
                  <c:v>0</c:v>
                </c:pt>
                <c:pt idx="4">
                  <c:v>0</c:v>
                </c:pt>
                <c:pt idx="5">
                  <c:v>0</c:v>
                </c:pt>
                <c:pt idx="6">
                  <c:v>0</c:v>
                </c:pt>
                <c:pt idx="7">
                  <c:v>0</c:v>
                </c:pt>
                <c:pt idx="8">
                  <c:v>0</c:v>
                </c:pt>
                <c:pt idx="9">
                  <c:v>0</c:v>
                </c:pt>
              </c:numCache>
            </c:numRef>
          </c:yVal>
          <c:smooth val="1"/>
        </c:ser>
        <c:axId val="58728124"/>
        <c:axId val="59231677"/>
      </c:scatterChart>
      <c:valAx>
        <c:axId val="58728124"/>
        <c:scaling>
          <c:orientation val="minMax"/>
        </c:scaling>
        <c:axPos val="b"/>
        <c:majorGridlines/>
        <c:minorGridlines/>
        <c:delete val="0"/>
        <c:numFmt formatCode="General" sourceLinked="1"/>
        <c:majorTickMark val="out"/>
        <c:minorTickMark val="none"/>
        <c:tickLblPos val="nextTo"/>
        <c:crossAx val="59231677"/>
        <c:crosses val="autoZero"/>
        <c:crossBetween val="midCat"/>
        <c:dispUnits/>
      </c:valAx>
      <c:valAx>
        <c:axId val="59231677"/>
        <c:scaling>
          <c:orientation val="minMax"/>
        </c:scaling>
        <c:axPos val="l"/>
        <c:majorGridlines/>
        <c:minorGridlines/>
        <c:delete val="0"/>
        <c:numFmt formatCode="General" sourceLinked="1"/>
        <c:majorTickMark val="out"/>
        <c:minorTickMark val="none"/>
        <c:tickLblPos val="nextTo"/>
        <c:crossAx val="587281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'F-84'!$K$3:$K$11</c:f>
              <c:numCache>
                <c:ptCount val="9"/>
                <c:pt idx="0">
                  <c:v>0</c:v>
                </c:pt>
                <c:pt idx="1">
                  <c:v>0</c:v>
                </c:pt>
                <c:pt idx="2">
                  <c:v>0</c:v>
                </c:pt>
                <c:pt idx="3">
                  <c:v>0</c:v>
                </c:pt>
                <c:pt idx="4">
                  <c:v>0</c:v>
                </c:pt>
                <c:pt idx="5">
                  <c:v>0</c:v>
                </c:pt>
                <c:pt idx="6">
                  <c:v>0</c:v>
                </c:pt>
                <c:pt idx="7">
                  <c:v>0</c:v>
                </c:pt>
                <c:pt idx="8">
                  <c:v>0</c:v>
                </c:pt>
              </c:numCache>
            </c:numRef>
          </c:xVal>
          <c:yVal>
            <c:numRef>
              <c:f>'F-84'!$J$3:$J$11</c:f>
              <c:numCache>
                <c:ptCount val="9"/>
                <c:pt idx="0">
                  <c:v>0</c:v>
                </c:pt>
                <c:pt idx="1">
                  <c:v>0</c:v>
                </c:pt>
                <c:pt idx="2">
                  <c:v>0</c:v>
                </c:pt>
                <c:pt idx="3">
                  <c:v>0</c:v>
                </c:pt>
                <c:pt idx="4">
                  <c:v>0</c:v>
                </c:pt>
                <c:pt idx="5">
                  <c:v>0</c:v>
                </c:pt>
                <c:pt idx="6">
                  <c:v>0</c:v>
                </c:pt>
                <c:pt idx="7">
                  <c:v>0</c:v>
                </c:pt>
                <c:pt idx="8">
                  <c:v>0</c:v>
                </c:pt>
              </c:numCache>
            </c:numRef>
          </c:yVal>
          <c:smooth val="1"/>
        </c:ser>
        <c:axId val="24853758"/>
        <c:axId val="4881535"/>
      </c:scatterChart>
      <c:valAx>
        <c:axId val="24853758"/>
        <c:scaling>
          <c:orientation val="minMax"/>
        </c:scaling>
        <c:axPos val="b"/>
        <c:majorGridlines/>
        <c:minorGridlines/>
        <c:delete val="0"/>
        <c:numFmt formatCode="General" sourceLinked="1"/>
        <c:majorTickMark val="out"/>
        <c:minorTickMark val="none"/>
        <c:tickLblPos val="nextTo"/>
        <c:crossAx val="4881535"/>
        <c:crosses val="autoZero"/>
        <c:crossBetween val="midCat"/>
        <c:dispUnits/>
      </c:valAx>
      <c:valAx>
        <c:axId val="4881535"/>
        <c:scaling>
          <c:orientation val="minMax"/>
        </c:scaling>
        <c:axPos val="l"/>
        <c:majorGridlines/>
        <c:minorGridlines/>
        <c:delete val="0"/>
        <c:numFmt formatCode="General" sourceLinked="1"/>
        <c:majorTickMark val="out"/>
        <c:minorTickMark val="none"/>
        <c:tickLblPos val="nextTo"/>
        <c:crossAx val="2485375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'F-84'!$N$3:$N$12</c:f>
              <c:numCache>
                <c:ptCount val="10"/>
                <c:pt idx="0">
                  <c:v>0</c:v>
                </c:pt>
                <c:pt idx="1">
                  <c:v>0</c:v>
                </c:pt>
                <c:pt idx="2">
                  <c:v>0</c:v>
                </c:pt>
                <c:pt idx="3">
                  <c:v>0</c:v>
                </c:pt>
                <c:pt idx="4">
                  <c:v>0</c:v>
                </c:pt>
                <c:pt idx="5">
                  <c:v>0</c:v>
                </c:pt>
                <c:pt idx="6">
                  <c:v>0</c:v>
                </c:pt>
                <c:pt idx="7">
                  <c:v>0</c:v>
                </c:pt>
                <c:pt idx="8">
                  <c:v>0</c:v>
                </c:pt>
                <c:pt idx="9">
                  <c:v>0</c:v>
                </c:pt>
              </c:numCache>
            </c:numRef>
          </c:xVal>
          <c:yVal>
            <c:numRef>
              <c:f>'F-84'!$M$3:$M$12</c:f>
              <c:numCache>
                <c:ptCount val="10"/>
                <c:pt idx="0">
                  <c:v>0</c:v>
                </c:pt>
                <c:pt idx="1">
                  <c:v>0</c:v>
                </c:pt>
                <c:pt idx="2">
                  <c:v>0</c:v>
                </c:pt>
                <c:pt idx="3">
                  <c:v>0</c:v>
                </c:pt>
                <c:pt idx="4">
                  <c:v>0</c:v>
                </c:pt>
                <c:pt idx="5">
                  <c:v>0</c:v>
                </c:pt>
                <c:pt idx="6">
                  <c:v>0</c:v>
                </c:pt>
                <c:pt idx="7">
                  <c:v>0</c:v>
                </c:pt>
                <c:pt idx="8">
                  <c:v>0</c:v>
                </c:pt>
                <c:pt idx="9">
                  <c:v>0</c:v>
                </c:pt>
              </c:numCache>
            </c:numRef>
          </c:yVal>
          <c:smooth val="1"/>
        </c:ser>
        <c:axId val="48864320"/>
        <c:axId val="22064193"/>
      </c:scatterChart>
      <c:valAx>
        <c:axId val="48864320"/>
        <c:scaling>
          <c:orientation val="minMax"/>
        </c:scaling>
        <c:axPos val="b"/>
        <c:majorGridlines/>
        <c:minorGridlines/>
        <c:delete val="0"/>
        <c:numFmt formatCode="General" sourceLinked="1"/>
        <c:majorTickMark val="out"/>
        <c:minorTickMark val="none"/>
        <c:tickLblPos val="nextTo"/>
        <c:crossAx val="22064193"/>
        <c:crosses val="autoZero"/>
        <c:crossBetween val="midCat"/>
        <c:dispUnits/>
      </c:valAx>
      <c:valAx>
        <c:axId val="22064193"/>
        <c:scaling>
          <c:orientation val="minMax"/>
        </c:scaling>
        <c:axPos val="l"/>
        <c:majorGridlines/>
        <c:minorGridlines/>
        <c:delete val="0"/>
        <c:numFmt formatCode="General" sourceLinked="1"/>
        <c:majorTickMark val="out"/>
        <c:minorTickMark val="none"/>
        <c:tickLblPos val="nextTo"/>
        <c:crossAx val="488643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5"/>
          <c:w val="0.782"/>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'FJ-4'!$K$3:$K$12</c:f>
              <c:numCache>
                <c:ptCount val="10"/>
                <c:pt idx="0">
                  <c:v>0</c:v>
                </c:pt>
                <c:pt idx="1">
                  <c:v>0</c:v>
                </c:pt>
                <c:pt idx="2">
                  <c:v>0</c:v>
                </c:pt>
                <c:pt idx="3">
                  <c:v>0</c:v>
                </c:pt>
                <c:pt idx="4">
                  <c:v>0</c:v>
                </c:pt>
                <c:pt idx="5">
                  <c:v>0</c:v>
                </c:pt>
                <c:pt idx="6">
                  <c:v>0</c:v>
                </c:pt>
                <c:pt idx="7">
                  <c:v>0</c:v>
                </c:pt>
                <c:pt idx="8">
                  <c:v>0</c:v>
                </c:pt>
                <c:pt idx="9">
                  <c:v>0</c:v>
                </c:pt>
              </c:numCache>
            </c:numRef>
          </c:xVal>
          <c:yVal>
            <c:numRef>
              <c:f>'FJ-4'!$J$3:$J$12</c:f>
              <c:numCache>
                <c:ptCount val="10"/>
                <c:pt idx="0">
                  <c:v>0</c:v>
                </c:pt>
                <c:pt idx="1">
                  <c:v>0</c:v>
                </c:pt>
                <c:pt idx="2">
                  <c:v>0</c:v>
                </c:pt>
                <c:pt idx="3">
                  <c:v>0</c:v>
                </c:pt>
                <c:pt idx="4">
                  <c:v>0</c:v>
                </c:pt>
                <c:pt idx="5">
                  <c:v>0</c:v>
                </c:pt>
                <c:pt idx="6">
                  <c:v>0</c:v>
                </c:pt>
                <c:pt idx="7">
                  <c:v>0</c:v>
                </c:pt>
                <c:pt idx="8">
                  <c:v>0</c:v>
                </c:pt>
                <c:pt idx="9">
                  <c:v>0</c:v>
                </c:pt>
              </c:numCache>
            </c:numRef>
          </c:yVal>
          <c:smooth val="1"/>
        </c:ser>
        <c:axId val="41560378"/>
        <c:axId val="17070011"/>
      </c:scatterChart>
      <c:valAx>
        <c:axId val="41560378"/>
        <c:scaling>
          <c:orientation val="minMax"/>
        </c:scaling>
        <c:axPos val="b"/>
        <c:majorGridlines/>
        <c:minorGridlines/>
        <c:delete val="0"/>
        <c:numFmt formatCode="General" sourceLinked="1"/>
        <c:majorTickMark val="out"/>
        <c:minorTickMark val="none"/>
        <c:tickLblPos val="nextTo"/>
        <c:crossAx val="17070011"/>
        <c:crosses val="autoZero"/>
        <c:crossBetween val="midCat"/>
        <c:dispUnits/>
      </c:valAx>
      <c:valAx>
        <c:axId val="17070011"/>
        <c:scaling>
          <c:orientation val="minMax"/>
        </c:scaling>
        <c:axPos val="l"/>
        <c:majorGridlines/>
        <c:minorGridlines/>
        <c:delete val="0"/>
        <c:numFmt formatCode="General" sourceLinked="1"/>
        <c:majorTickMark val="out"/>
        <c:minorTickMark val="none"/>
        <c:tickLblPos val="nextTo"/>
        <c:crossAx val="4156037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'F-84'!$Q$3:$Q$12</c:f>
              <c:numCache>
                <c:ptCount val="10"/>
                <c:pt idx="0">
                  <c:v>0</c:v>
                </c:pt>
                <c:pt idx="1">
                  <c:v>0</c:v>
                </c:pt>
                <c:pt idx="2">
                  <c:v>0</c:v>
                </c:pt>
                <c:pt idx="3">
                  <c:v>0</c:v>
                </c:pt>
                <c:pt idx="4">
                  <c:v>0</c:v>
                </c:pt>
                <c:pt idx="5">
                  <c:v>0</c:v>
                </c:pt>
                <c:pt idx="6">
                  <c:v>0</c:v>
                </c:pt>
                <c:pt idx="7">
                  <c:v>0</c:v>
                </c:pt>
                <c:pt idx="8">
                  <c:v>0</c:v>
                </c:pt>
                <c:pt idx="9">
                  <c:v>0</c:v>
                </c:pt>
              </c:numCache>
            </c:numRef>
          </c:xVal>
          <c:yVal>
            <c:numRef>
              <c:f>'F-84'!$P$3:$P$12</c:f>
              <c:numCache>
                <c:ptCount val="10"/>
                <c:pt idx="0">
                  <c:v>0</c:v>
                </c:pt>
                <c:pt idx="1">
                  <c:v>0</c:v>
                </c:pt>
                <c:pt idx="2">
                  <c:v>0</c:v>
                </c:pt>
                <c:pt idx="3">
                  <c:v>0</c:v>
                </c:pt>
                <c:pt idx="4">
                  <c:v>0</c:v>
                </c:pt>
                <c:pt idx="5">
                  <c:v>0</c:v>
                </c:pt>
                <c:pt idx="6">
                  <c:v>0</c:v>
                </c:pt>
                <c:pt idx="7">
                  <c:v>0</c:v>
                </c:pt>
                <c:pt idx="8">
                  <c:v>0</c:v>
                </c:pt>
                <c:pt idx="9">
                  <c:v>0</c:v>
                </c:pt>
              </c:numCache>
            </c:numRef>
          </c:yVal>
          <c:smooth val="1"/>
        </c:ser>
        <c:axId val="24886402"/>
        <c:axId val="7003395"/>
      </c:scatterChart>
      <c:valAx>
        <c:axId val="24886402"/>
        <c:scaling>
          <c:orientation val="minMax"/>
        </c:scaling>
        <c:axPos val="b"/>
        <c:majorGridlines/>
        <c:minorGridlines/>
        <c:delete val="0"/>
        <c:numFmt formatCode="General" sourceLinked="1"/>
        <c:majorTickMark val="out"/>
        <c:minorTickMark val="none"/>
        <c:tickLblPos val="nextTo"/>
        <c:crossAx val="7003395"/>
        <c:crosses val="autoZero"/>
        <c:crossBetween val="midCat"/>
        <c:dispUnits/>
      </c:valAx>
      <c:valAx>
        <c:axId val="7003395"/>
        <c:scaling>
          <c:orientation val="minMax"/>
        </c:scaling>
        <c:axPos val="l"/>
        <c:majorGridlines/>
        <c:minorGridlines/>
        <c:delete val="0"/>
        <c:numFmt formatCode="General" sourceLinked="1"/>
        <c:majorTickMark val="out"/>
        <c:minorTickMark val="none"/>
        <c:tickLblPos val="nextTo"/>
        <c:crossAx val="248864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'F-84'!$T$3:$T$11</c:f>
              <c:numCache>
                <c:ptCount val="9"/>
                <c:pt idx="0">
                  <c:v>0</c:v>
                </c:pt>
                <c:pt idx="1">
                  <c:v>0</c:v>
                </c:pt>
                <c:pt idx="2">
                  <c:v>0</c:v>
                </c:pt>
                <c:pt idx="3">
                  <c:v>0</c:v>
                </c:pt>
                <c:pt idx="4">
                  <c:v>0</c:v>
                </c:pt>
                <c:pt idx="5">
                  <c:v>0</c:v>
                </c:pt>
                <c:pt idx="6">
                  <c:v>0</c:v>
                </c:pt>
                <c:pt idx="7">
                  <c:v>0</c:v>
                </c:pt>
                <c:pt idx="8">
                  <c:v>0</c:v>
                </c:pt>
              </c:numCache>
            </c:numRef>
          </c:xVal>
          <c:yVal>
            <c:numRef>
              <c:f>'F-84'!$S$3:$S$11</c:f>
              <c:numCache>
                <c:ptCount val="9"/>
                <c:pt idx="0">
                  <c:v>0</c:v>
                </c:pt>
                <c:pt idx="1">
                  <c:v>0</c:v>
                </c:pt>
                <c:pt idx="2">
                  <c:v>0</c:v>
                </c:pt>
                <c:pt idx="3">
                  <c:v>0</c:v>
                </c:pt>
                <c:pt idx="4">
                  <c:v>0</c:v>
                </c:pt>
                <c:pt idx="5">
                  <c:v>0</c:v>
                </c:pt>
                <c:pt idx="6">
                  <c:v>0</c:v>
                </c:pt>
                <c:pt idx="7">
                  <c:v>0</c:v>
                </c:pt>
                <c:pt idx="8">
                  <c:v>0</c:v>
                </c:pt>
              </c:numCache>
            </c:numRef>
          </c:yVal>
          <c:smooth val="1"/>
        </c:ser>
        <c:axId val="52567492"/>
        <c:axId val="61443781"/>
      </c:scatterChart>
      <c:valAx>
        <c:axId val="52567492"/>
        <c:scaling>
          <c:orientation val="minMax"/>
        </c:scaling>
        <c:axPos val="b"/>
        <c:majorGridlines/>
        <c:minorGridlines/>
        <c:delete val="0"/>
        <c:numFmt formatCode="General" sourceLinked="1"/>
        <c:majorTickMark val="out"/>
        <c:minorTickMark val="none"/>
        <c:tickLblPos val="nextTo"/>
        <c:crossAx val="61443781"/>
        <c:crosses val="autoZero"/>
        <c:crossBetween val="midCat"/>
        <c:dispUnits/>
      </c:valAx>
      <c:valAx>
        <c:axId val="61443781"/>
        <c:scaling>
          <c:orientation val="minMax"/>
        </c:scaling>
        <c:axPos val="l"/>
        <c:majorGridlines/>
        <c:minorGridlines/>
        <c:delete val="0"/>
        <c:numFmt formatCode="General" sourceLinked="1"/>
        <c:majorTickMark val="out"/>
        <c:minorTickMark val="none"/>
        <c:tickLblPos val="nextTo"/>
        <c:crossAx val="525674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9"/>
          <c:w val="0.783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'F-84'!$W$3:$W$11</c:f>
              <c:numCache>
                <c:ptCount val="9"/>
                <c:pt idx="0">
                  <c:v>0</c:v>
                </c:pt>
                <c:pt idx="1">
                  <c:v>0</c:v>
                </c:pt>
                <c:pt idx="2">
                  <c:v>0</c:v>
                </c:pt>
                <c:pt idx="3">
                  <c:v>0</c:v>
                </c:pt>
                <c:pt idx="4">
                  <c:v>0</c:v>
                </c:pt>
                <c:pt idx="5">
                  <c:v>0</c:v>
                </c:pt>
                <c:pt idx="6">
                  <c:v>0</c:v>
                </c:pt>
                <c:pt idx="7">
                  <c:v>0</c:v>
                </c:pt>
                <c:pt idx="8">
                  <c:v>0</c:v>
                </c:pt>
              </c:numCache>
            </c:numRef>
          </c:xVal>
          <c:yVal>
            <c:numRef>
              <c:f>'F-84'!$V$3:$V$11</c:f>
              <c:numCache>
                <c:ptCount val="9"/>
                <c:pt idx="0">
                  <c:v>0</c:v>
                </c:pt>
                <c:pt idx="1">
                  <c:v>0</c:v>
                </c:pt>
                <c:pt idx="2">
                  <c:v>0</c:v>
                </c:pt>
                <c:pt idx="3">
                  <c:v>0</c:v>
                </c:pt>
                <c:pt idx="4">
                  <c:v>0</c:v>
                </c:pt>
                <c:pt idx="5">
                  <c:v>0</c:v>
                </c:pt>
                <c:pt idx="6">
                  <c:v>0</c:v>
                </c:pt>
                <c:pt idx="7">
                  <c:v>0</c:v>
                </c:pt>
                <c:pt idx="8">
                  <c:v>0</c:v>
                </c:pt>
              </c:numCache>
            </c:numRef>
          </c:yVal>
          <c:smooth val="1"/>
        </c:ser>
        <c:axId val="34422790"/>
        <c:axId val="22888839"/>
      </c:scatterChart>
      <c:valAx>
        <c:axId val="34422790"/>
        <c:scaling>
          <c:orientation val="minMax"/>
        </c:scaling>
        <c:axPos val="b"/>
        <c:majorGridlines/>
        <c:minorGridlines/>
        <c:delete val="0"/>
        <c:numFmt formatCode="General" sourceLinked="1"/>
        <c:majorTickMark val="out"/>
        <c:minorTickMark val="none"/>
        <c:tickLblPos val="nextTo"/>
        <c:crossAx val="22888839"/>
        <c:crosses val="autoZero"/>
        <c:crossBetween val="midCat"/>
        <c:dispUnits/>
      </c:valAx>
      <c:valAx>
        <c:axId val="22888839"/>
        <c:scaling>
          <c:orientation val="minMax"/>
        </c:scaling>
        <c:axPos val="l"/>
        <c:majorGridlines/>
        <c:minorGridlines/>
        <c:delete val="0"/>
        <c:numFmt formatCode="General" sourceLinked="1"/>
        <c:majorTickMark val="out"/>
        <c:minorTickMark val="none"/>
        <c:tickLblPos val="nextTo"/>
        <c:crossAx val="344227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'F-84F'!$B$3:$B$15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'F-84F'!$A$3:$A$15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1379528"/>
        <c:axId val="1471817"/>
      </c:scatterChart>
      <c:valAx>
        <c:axId val="11379528"/>
        <c:scaling>
          <c:orientation val="minMax"/>
        </c:scaling>
        <c:axPos val="b"/>
        <c:majorGridlines/>
        <c:minorGridlines/>
        <c:delete val="0"/>
        <c:numFmt formatCode="General" sourceLinked="1"/>
        <c:majorTickMark val="out"/>
        <c:minorTickMark val="none"/>
        <c:tickLblPos val="nextTo"/>
        <c:crossAx val="1471817"/>
        <c:crosses val="autoZero"/>
        <c:crossBetween val="midCat"/>
        <c:dispUnits/>
      </c:valAx>
      <c:valAx>
        <c:axId val="1471817"/>
        <c:scaling>
          <c:orientation val="minMax"/>
        </c:scaling>
        <c:axPos val="l"/>
        <c:majorGridlines/>
        <c:minorGridlines/>
        <c:delete val="0"/>
        <c:numFmt formatCode="General" sourceLinked="1"/>
        <c:majorTickMark val="out"/>
        <c:minorTickMark val="none"/>
        <c:tickLblPos val="nextTo"/>
        <c:crossAx val="1137952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'F-84F'!$E$3:$E$15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'F-84F'!$D$3:$D$15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8559242"/>
        <c:axId val="44411403"/>
      </c:scatterChart>
      <c:valAx>
        <c:axId val="28559242"/>
        <c:scaling>
          <c:orientation val="minMax"/>
        </c:scaling>
        <c:axPos val="b"/>
        <c:majorGridlines/>
        <c:minorGridlines/>
        <c:delete val="0"/>
        <c:numFmt formatCode="General" sourceLinked="1"/>
        <c:majorTickMark val="out"/>
        <c:minorTickMark val="none"/>
        <c:tickLblPos val="nextTo"/>
        <c:crossAx val="44411403"/>
        <c:crosses val="autoZero"/>
        <c:crossBetween val="midCat"/>
        <c:dispUnits/>
      </c:valAx>
      <c:valAx>
        <c:axId val="44411403"/>
        <c:scaling>
          <c:orientation val="minMax"/>
        </c:scaling>
        <c:axPos val="l"/>
        <c:majorGridlines/>
        <c:minorGridlines/>
        <c:delete val="0"/>
        <c:numFmt formatCode="General" sourceLinked="1"/>
        <c:majorTickMark val="out"/>
        <c:minorTickMark val="none"/>
        <c:tickLblPos val="nextTo"/>
        <c:crossAx val="285592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'F-84F'!$H$3:$H$13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'F-84F'!$G$3:$G$13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1060044"/>
        <c:axId val="1793997"/>
      </c:scatterChart>
      <c:valAx>
        <c:axId val="1060044"/>
        <c:scaling>
          <c:orientation val="minMax"/>
        </c:scaling>
        <c:axPos val="b"/>
        <c:majorGridlines/>
        <c:minorGridlines/>
        <c:delete val="0"/>
        <c:numFmt formatCode="General" sourceLinked="1"/>
        <c:majorTickMark val="out"/>
        <c:minorTickMark val="none"/>
        <c:tickLblPos val="nextTo"/>
        <c:crossAx val="1793997"/>
        <c:crosses val="autoZero"/>
        <c:crossBetween val="midCat"/>
        <c:dispUnits/>
      </c:valAx>
      <c:valAx>
        <c:axId val="1793997"/>
        <c:scaling>
          <c:orientation val="minMax"/>
        </c:scaling>
        <c:axPos val="l"/>
        <c:majorGridlines/>
        <c:minorGridlines/>
        <c:delete val="0"/>
        <c:numFmt formatCode="General" sourceLinked="1"/>
        <c:majorTickMark val="out"/>
        <c:minorTickMark val="none"/>
        <c:tickLblPos val="nextTo"/>
        <c:crossAx val="10600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'F-84F'!$K$3:$K$12</c:f>
              <c:numCache>
                <c:ptCount val="10"/>
                <c:pt idx="0">
                  <c:v>0</c:v>
                </c:pt>
                <c:pt idx="1">
                  <c:v>0</c:v>
                </c:pt>
                <c:pt idx="2">
                  <c:v>0</c:v>
                </c:pt>
                <c:pt idx="3">
                  <c:v>0</c:v>
                </c:pt>
                <c:pt idx="4">
                  <c:v>0</c:v>
                </c:pt>
                <c:pt idx="5">
                  <c:v>0</c:v>
                </c:pt>
                <c:pt idx="6">
                  <c:v>0</c:v>
                </c:pt>
                <c:pt idx="7">
                  <c:v>0</c:v>
                </c:pt>
                <c:pt idx="8">
                  <c:v>0</c:v>
                </c:pt>
                <c:pt idx="9">
                  <c:v>0</c:v>
                </c:pt>
              </c:numCache>
            </c:numRef>
          </c:xVal>
          <c:yVal>
            <c:numRef>
              <c:f>'F-84F'!$J$3:$J$12</c:f>
              <c:numCache>
                <c:ptCount val="10"/>
                <c:pt idx="0">
                  <c:v>0</c:v>
                </c:pt>
                <c:pt idx="1">
                  <c:v>0</c:v>
                </c:pt>
                <c:pt idx="2">
                  <c:v>0</c:v>
                </c:pt>
                <c:pt idx="3">
                  <c:v>0</c:v>
                </c:pt>
                <c:pt idx="4">
                  <c:v>0</c:v>
                </c:pt>
                <c:pt idx="5">
                  <c:v>0</c:v>
                </c:pt>
                <c:pt idx="6">
                  <c:v>0</c:v>
                </c:pt>
                <c:pt idx="7">
                  <c:v>0</c:v>
                </c:pt>
                <c:pt idx="8">
                  <c:v>0</c:v>
                </c:pt>
                <c:pt idx="9">
                  <c:v>0</c:v>
                </c:pt>
              </c:numCache>
            </c:numRef>
          </c:yVal>
          <c:smooth val="1"/>
        </c:ser>
        <c:axId val="49500942"/>
        <c:axId val="63444623"/>
      </c:scatterChart>
      <c:valAx>
        <c:axId val="49500942"/>
        <c:scaling>
          <c:orientation val="minMax"/>
        </c:scaling>
        <c:axPos val="b"/>
        <c:majorGridlines/>
        <c:minorGridlines/>
        <c:delete val="0"/>
        <c:numFmt formatCode="General" sourceLinked="1"/>
        <c:majorTickMark val="out"/>
        <c:minorTickMark val="none"/>
        <c:tickLblPos val="nextTo"/>
        <c:crossAx val="63444623"/>
        <c:crosses val="autoZero"/>
        <c:crossBetween val="midCat"/>
        <c:dispUnits/>
      </c:valAx>
      <c:valAx>
        <c:axId val="63444623"/>
        <c:scaling>
          <c:orientation val="minMax"/>
        </c:scaling>
        <c:axPos val="l"/>
        <c:majorGridlines/>
        <c:minorGridlines/>
        <c:delete val="0"/>
        <c:numFmt formatCode="General" sourceLinked="1"/>
        <c:majorTickMark val="out"/>
        <c:minorTickMark val="none"/>
        <c:tickLblPos val="nextTo"/>
        <c:crossAx val="495009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'F-84F'!$N$3:$N$13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'F-84F'!$M$3:$M$13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30259792"/>
        <c:axId val="20729425"/>
      </c:scatterChart>
      <c:valAx>
        <c:axId val="30259792"/>
        <c:scaling>
          <c:orientation val="minMax"/>
        </c:scaling>
        <c:axPos val="b"/>
        <c:majorGridlines/>
        <c:minorGridlines/>
        <c:delete val="0"/>
        <c:numFmt formatCode="General" sourceLinked="1"/>
        <c:majorTickMark val="out"/>
        <c:minorTickMark val="none"/>
        <c:tickLblPos val="nextTo"/>
        <c:crossAx val="20729425"/>
        <c:crosses val="autoZero"/>
        <c:crossBetween val="midCat"/>
        <c:dispUnits/>
      </c:valAx>
      <c:valAx>
        <c:axId val="20729425"/>
        <c:scaling>
          <c:orientation val="minMax"/>
        </c:scaling>
        <c:axPos val="l"/>
        <c:majorGridlines/>
        <c:minorGridlines/>
        <c:delete val="0"/>
        <c:numFmt formatCode="General" sourceLinked="1"/>
        <c:majorTickMark val="out"/>
        <c:minorTickMark val="none"/>
        <c:tickLblPos val="nextTo"/>
        <c:crossAx val="302597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'F-84F'!$Q$3:$Q$12</c:f>
              <c:numCache>
                <c:ptCount val="10"/>
                <c:pt idx="0">
                  <c:v>0</c:v>
                </c:pt>
                <c:pt idx="1">
                  <c:v>0</c:v>
                </c:pt>
                <c:pt idx="2">
                  <c:v>0</c:v>
                </c:pt>
                <c:pt idx="3">
                  <c:v>0</c:v>
                </c:pt>
                <c:pt idx="4">
                  <c:v>0</c:v>
                </c:pt>
                <c:pt idx="5">
                  <c:v>0</c:v>
                </c:pt>
                <c:pt idx="6">
                  <c:v>0</c:v>
                </c:pt>
                <c:pt idx="7">
                  <c:v>0</c:v>
                </c:pt>
                <c:pt idx="8">
                  <c:v>0</c:v>
                </c:pt>
                <c:pt idx="9">
                  <c:v>0</c:v>
                </c:pt>
              </c:numCache>
            </c:numRef>
          </c:xVal>
          <c:yVal>
            <c:numRef>
              <c:f>'F-84F'!$P$3:$P$12</c:f>
              <c:numCache>
                <c:ptCount val="10"/>
                <c:pt idx="0">
                  <c:v>0</c:v>
                </c:pt>
                <c:pt idx="1">
                  <c:v>0</c:v>
                </c:pt>
                <c:pt idx="2">
                  <c:v>0</c:v>
                </c:pt>
                <c:pt idx="3">
                  <c:v>0</c:v>
                </c:pt>
                <c:pt idx="4">
                  <c:v>0</c:v>
                </c:pt>
                <c:pt idx="5">
                  <c:v>0</c:v>
                </c:pt>
                <c:pt idx="6">
                  <c:v>0</c:v>
                </c:pt>
                <c:pt idx="7">
                  <c:v>0</c:v>
                </c:pt>
                <c:pt idx="8">
                  <c:v>0</c:v>
                </c:pt>
                <c:pt idx="9">
                  <c:v>0</c:v>
                </c:pt>
              </c:numCache>
            </c:numRef>
          </c:yVal>
          <c:smooth val="1"/>
        </c:ser>
        <c:axId val="5235346"/>
        <c:axId val="4753171"/>
      </c:scatterChart>
      <c:valAx>
        <c:axId val="5235346"/>
        <c:scaling>
          <c:orientation val="minMax"/>
        </c:scaling>
        <c:axPos val="b"/>
        <c:majorGridlines/>
        <c:minorGridlines/>
        <c:delete val="0"/>
        <c:numFmt formatCode="General" sourceLinked="1"/>
        <c:majorTickMark val="out"/>
        <c:minorTickMark val="none"/>
        <c:tickLblPos val="nextTo"/>
        <c:crossAx val="4753171"/>
        <c:crosses val="autoZero"/>
        <c:crossBetween val="midCat"/>
        <c:dispUnits/>
      </c:valAx>
      <c:valAx>
        <c:axId val="4753171"/>
        <c:scaling>
          <c:orientation val="minMax"/>
        </c:scaling>
        <c:axPos val="l"/>
        <c:majorGridlines/>
        <c:minorGridlines/>
        <c:delete val="0"/>
        <c:numFmt formatCode="General" sourceLinked="1"/>
        <c:majorTickMark val="out"/>
        <c:minorTickMark val="none"/>
        <c:tickLblPos val="nextTo"/>
        <c:crossAx val="523534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'F-84F'!$T$3:$T$11</c:f>
              <c:numCache>
                <c:ptCount val="9"/>
                <c:pt idx="0">
                  <c:v>0</c:v>
                </c:pt>
                <c:pt idx="1">
                  <c:v>0</c:v>
                </c:pt>
                <c:pt idx="2">
                  <c:v>0</c:v>
                </c:pt>
                <c:pt idx="3">
                  <c:v>0</c:v>
                </c:pt>
                <c:pt idx="4">
                  <c:v>0</c:v>
                </c:pt>
                <c:pt idx="5">
                  <c:v>0</c:v>
                </c:pt>
                <c:pt idx="6">
                  <c:v>0</c:v>
                </c:pt>
                <c:pt idx="7">
                  <c:v>0</c:v>
                </c:pt>
                <c:pt idx="8">
                  <c:v>0</c:v>
                </c:pt>
              </c:numCache>
            </c:numRef>
          </c:xVal>
          <c:yVal>
            <c:numRef>
              <c:f>'F-84F'!$S$3:$S$11</c:f>
              <c:numCache>
                <c:ptCount val="9"/>
                <c:pt idx="0">
                  <c:v>0</c:v>
                </c:pt>
                <c:pt idx="1">
                  <c:v>0</c:v>
                </c:pt>
                <c:pt idx="2">
                  <c:v>0</c:v>
                </c:pt>
                <c:pt idx="3">
                  <c:v>0</c:v>
                </c:pt>
                <c:pt idx="4">
                  <c:v>0</c:v>
                </c:pt>
                <c:pt idx="5">
                  <c:v>0</c:v>
                </c:pt>
                <c:pt idx="6">
                  <c:v>0</c:v>
                </c:pt>
                <c:pt idx="7">
                  <c:v>0</c:v>
                </c:pt>
                <c:pt idx="8">
                  <c:v>0</c:v>
                </c:pt>
              </c:numCache>
            </c:numRef>
          </c:yVal>
          <c:smooth val="1"/>
        </c:ser>
        <c:axId val="40520660"/>
        <c:axId val="16597205"/>
      </c:scatterChart>
      <c:valAx>
        <c:axId val="40520660"/>
        <c:scaling>
          <c:orientation val="minMax"/>
        </c:scaling>
        <c:axPos val="b"/>
        <c:majorGridlines/>
        <c:minorGridlines/>
        <c:delete val="0"/>
        <c:numFmt formatCode="General" sourceLinked="1"/>
        <c:majorTickMark val="out"/>
        <c:minorTickMark val="none"/>
        <c:tickLblPos val="nextTo"/>
        <c:crossAx val="16597205"/>
        <c:crosses val="autoZero"/>
        <c:crossBetween val="midCat"/>
        <c:dispUnits/>
      </c:valAx>
      <c:valAx>
        <c:axId val="16597205"/>
        <c:scaling>
          <c:orientation val="minMax"/>
        </c:scaling>
        <c:axPos val="l"/>
        <c:majorGridlines/>
        <c:minorGridlines/>
        <c:delete val="0"/>
        <c:numFmt formatCode="General" sourceLinked="1"/>
        <c:majorTickMark val="out"/>
        <c:minorTickMark val="none"/>
        <c:tickLblPos val="nextTo"/>
        <c:crossAx val="405206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'FJ-4'!$N$3:$N$11</c:f>
              <c:numCache>
                <c:ptCount val="9"/>
                <c:pt idx="0">
                  <c:v>0</c:v>
                </c:pt>
                <c:pt idx="1">
                  <c:v>0</c:v>
                </c:pt>
                <c:pt idx="2">
                  <c:v>0</c:v>
                </c:pt>
                <c:pt idx="3">
                  <c:v>0</c:v>
                </c:pt>
                <c:pt idx="4">
                  <c:v>0</c:v>
                </c:pt>
                <c:pt idx="5">
                  <c:v>0</c:v>
                </c:pt>
                <c:pt idx="6">
                  <c:v>0</c:v>
                </c:pt>
                <c:pt idx="7">
                  <c:v>0</c:v>
                </c:pt>
                <c:pt idx="8">
                  <c:v>0</c:v>
                </c:pt>
              </c:numCache>
            </c:numRef>
          </c:xVal>
          <c:yVal>
            <c:numRef>
              <c:f>'FJ-4'!$M$3:$M$11</c:f>
              <c:numCache>
                <c:ptCount val="9"/>
                <c:pt idx="0">
                  <c:v>0</c:v>
                </c:pt>
                <c:pt idx="1">
                  <c:v>0</c:v>
                </c:pt>
                <c:pt idx="2">
                  <c:v>0</c:v>
                </c:pt>
                <c:pt idx="3">
                  <c:v>0</c:v>
                </c:pt>
                <c:pt idx="4">
                  <c:v>0</c:v>
                </c:pt>
                <c:pt idx="5">
                  <c:v>0</c:v>
                </c:pt>
                <c:pt idx="6">
                  <c:v>0</c:v>
                </c:pt>
                <c:pt idx="7">
                  <c:v>0</c:v>
                </c:pt>
                <c:pt idx="8">
                  <c:v>0</c:v>
                </c:pt>
              </c:numCache>
            </c:numRef>
          </c:yVal>
          <c:smooth val="1"/>
        </c:ser>
        <c:axId val="35808892"/>
        <c:axId val="45876605"/>
      </c:scatterChart>
      <c:valAx>
        <c:axId val="35808892"/>
        <c:scaling>
          <c:orientation val="minMax"/>
        </c:scaling>
        <c:axPos val="b"/>
        <c:majorGridlines/>
        <c:minorGridlines/>
        <c:delete val="0"/>
        <c:numFmt formatCode="General" sourceLinked="1"/>
        <c:majorTickMark val="out"/>
        <c:minorTickMark val="none"/>
        <c:tickLblPos val="nextTo"/>
        <c:crossAx val="45876605"/>
        <c:crosses val="autoZero"/>
        <c:crossBetween val="midCat"/>
        <c:dispUnits/>
      </c:valAx>
      <c:valAx>
        <c:axId val="45876605"/>
        <c:scaling>
          <c:orientation val="minMax"/>
        </c:scaling>
        <c:axPos val="l"/>
        <c:majorGridlines/>
        <c:minorGridlines/>
        <c:delete val="0"/>
        <c:numFmt formatCode="General" sourceLinked="1"/>
        <c:majorTickMark val="out"/>
        <c:minorTickMark val="none"/>
        <c:tickLblPos val="nextTo"/>
        <c:crossAx val="358088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9"/>
          <c:w val="0.783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'F-84F'!$W$3:$W$11</c:f>
              <c:numCache>
                <c:ptCount val="9"/>
                <c:pt idx="0">
                  <c:v>0</c:v>
                </c:pt>
                <c:pt idx="1">
                  <c:v>0</c:v>
                </c:pt>
                <c:pt idx="2">
                  <c:v>0</c:v>
                </c:pt>
                <c:pt idx="3">
                  <c:v>0</c:v>
                </c:pt>
                <c:pt idx="4">
                  <c:v>0</c:v>
                </c:pt>
                <c:pt idx="5">
                  <c:v>0</c:v>
                </c:pt>
                <c:pt idx="6">
                  <c:v>0</c:v>
                </c:pt>
                <c:pt idx="7">
                  <c:v>0</c:v>
                </c:pt>
                <c:pt idx="8">
                  <c:v>0</c:v>
                </c:pt>
              </c:numCache>
            </c:numRef>
          </c:xVal>
          <c:yVal>
            <c:numRef>
              <c:f>'F-84F'!$V$3:$V$11</c:f>
              <c:numCache>
                <c:ptCount val="9"/>
                <c:pt idx="0">
                  <c:v>0</c:v>
                </c:pt>
                <c:pt idx="1">
                  <c:v>0</c:v>
                </c:pt>
                <c:pt idx="2">
                  <c:v>0</c:v>
                </c:pt>
                <c:pt idx="3">
                  <c:v>0</c:v>
                </c:pt>
                <c:pt idx="4">
                  <c:v>0</c:v>
                </c:pt>
                <c:pt idx="5">
                  <c:v>0</c:v>
                </c:pt>
                <c:pt idx="6">
                  <c:v>0</c:v>
                </c:pt>
                <c:pt idx="7">
                  <c:v>0</c:v>
                </c:pt>
                <c:pt idx="8">
                  <c:v>0</c:v>
                </c:pt>
              </c:numCache>
            </c:numRef>
          </c:yVal>
          <c:smooth val="1"/>
        </c:ser>
        <c:axId val="5076502"/>
        <c:axId val="61537175"/>
      </c:scatterChart>
      <c:valAx>
        <c:axId val="5076502"/>
        <c:scaling>
          <c:orientation val="minMax"/>
        </c:scaling>
        <c:axPos val="b"/>
        <c:majorGridlines/>
        <c:minorGridlines/>
        <c:delete val="0"/>
        <c:numFmt formatCode="General" sourceLinked="1"/>
        <c:majorTickMark val="out"/>
        <c:minorTickMark val="none"/>
        <c:tickLblPos val="nextTo"/>
        <c:crossAx val="61537175"/>
        <c:crosses val="autoZero"/>
        <c:crossBetween val="midCat"/>
        <c:dispUnits/>
      </c:valAx>
      <c:valAx>
        <c:axId val="61537175"/>
        <c:scaling>
          <c:orientation val="minMax"/>
        </c:scaling>
        <c:axPos val="l"/>
        <c:majorGridlines/>
        <c:minorGridlines/>
        <c:delete val="0"/>
        <c:numFmt formatCode="General" sourceLinked="1"/>
        <c:majorTickMark val="out"/>
        <c:minorTickMark val="none"/>
        <c:tickLblPos val="nextTo"/>
        <c:crossAx val="50765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9"/>
          <c:w val="0.783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'F-84F'!$Z$3:$Z$9</c:f>
              <c:numCache>
                <c:ptCount val="7"/>
                <c:pt idx="0">
                  <c:v>0</c:v>
                </c:pt>
                <c:pt idx="1">
                  <c:v>0</c:v>
                </c:pt>
                <c:pt idx="2">
                  <c:v>0</c:v>
                </c:pt>
                <c:pt idx="3">
                  <c:v>0</c:v>
                </c:pt>
                <c:pt idx="4">
                  <c:v>0</c:v>
                </c:pt>
                <c:pt idx="5">
                  <c:v>0</c:v>
                </c:pt>
                <c:pt idx="6">
                  <c:v>0</c:v>
                </c:pt>
              </c:numCache>
            </c:numRef>
          </c:xVal>
          <c:yVal>
            <c:numRef>
              <c:f>'F-84F'!$Y$3:$Y$9</c:f>
              <c:numCache>
                <c:ptCount val="7"/>
                <c:pt idx="0">
                  <c:v>0</c:v>
                </c:pt>
                <c:pt idx="1">
                  <c:v>0</c:v>
                </c:pt>
                <c:pt idx="2">
                  <c:v>0</c:v>
                </c:pt>
                <c:pt idx="3">
                  <c:v>0</c:v>
                </c:pt>
                <c:pt idx="4">
                  <c:v>0</c:v>
                </c:pt>
                <c:pt idx="5">
                  <c:v>0</c:v>
                </c:pt>
                <c:pt idx="6">
                  <c:v>0</c:v>
                </c:pt>
              </c:numCache>
            </c:numRef>
          </c:yVal>
          <c:smooth val="1"/>
        </c:ser>
        <c:axId val="40493400"/>
        <c:axId val="14825305"/>
      </c:scatterChart>
      <c:valAx>
        <c:axId val="40493400"/>
        <c:scaling>
          <c:orientation val="minMax"/>
        </c:scaling>
        <c:axPos val="b"/>
        <c:majorGridlines/>
        <c:minorGridlines/>
        <c:delete val="0"/>
        <c:numFmt formatCode="General" sourceLinked="1"/>
        <c:majorTickMark val="out"/>
        <c:minorTickMark val="none"/>
        <c:tickLblPos val="nextTo"/>
        <c:crossAx val="14825305"/>
        <c:crosses val="autoZero"/>
        <c:crossBetween val="midCat"/>
        <c:dispUnits/>
      </c:valAx>
      <c:valAx>
        <c:axId val="14825305"/>
        <c:scaling>
          <c:orientation val="minMax"/>
        </c:scaling>
        <c:axPos val="l"/>
        <c:majorGridlines/>
        <c:minorGridlines/>
        <c:delete val="0"/>
        <c:numFmt formatCode="General" sourceLinked="1"/>
        <c:majorTickMark val="out"/>
        <c:minorTickMark val="none"/>
        <c:tickLblPos val="nextTo"/>
        <c:crossAx val="404934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875"/>
          <c:w val="0.7835"/>
          <c:h val="0.934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'F-84F'!$AC$3:$AC$8</c:f>
              <c:numCache>
                <c:ptCount val="6"/>
                <c:pt idx="0">
                  <c:v>0</c:v>
                </c:pt>
                <c:pt idx="1">
                  <c:v>0</c:v>
                </c:pt>
                <c:pt idx="2">
                  <c:v>0</c:v>
                </c:pt>
                <c:pt idx="3">
                  <c:v>0</c:v>
                </c:pt>
                <c:pt idx="4">
                  <c:v>0</c:v>
                </c:pt>
                <c:pt idx="5">
                  <c:v>0</c:v>
                </c:pt>
              </c:numCache>
            </c:numRef>
          </c:xVal>
          <c:yVal>
            <c:numRef>
              <c:f>'F-84F'!$AB$3:$AB$8</c:f>
              <c:numCache>
                <c:ptCount val="6"/>
                <c:pt idx="0">
                  <c:v>0</c:v>
                </c:pt>
                <c:pt idx="1">
                  <c:v>0</c:v>
                </c:pt>
                <c:pt idx="2">
                  <c:v>0</c:v>
                </c:pt>
                <c:pt idx="3">
                  <c:v>0</c:v>
                </c:pt>
                <c:pt idx="4">
                  <c:v>0</c:v>
                </c:pt>
                <c:pt idx="5">
                  <c:v>0</c:v>
                </c:pt>
              </c:numCache>
            </c:numRef>
          </c:yVal>
          <c:smooth val="1"/>
        </c:ser>
        <c:axId val="24120730"/>
        <c:axId val="24343579"/>
      </c:scatterChart>
      <c:valAx>
        <c:axId val="24120730"/>
        <c:scaling>
          <c:orientation val="minMax"/>
        </c:scaling>
        <c:axPos val="b"/>
        <c:majorGridlines/>
        <c:minorGridlines/>
        <c:delete val="0"/>
        <c:numFmt formatCode="General" sourceLinked="1"/>
        <c:majorTickMark val="out"/>
        <c:minorTickMark val="none"/>
        <c:tickLblPos val="nextTo"/>
        <c:crossAx val="24343579"/>
        <c:crosses val="autoZero"/>
        <c:crossBetween val="midCat"/>
        <c:dispUnits/>
      </c:valAx>
      <c:valAx>
        <c:axId val="24343579"/>
        <c:scaling>
          <c:orientation val="minMax"/>
        </c:scaling>
        <c:axPos val="l"/>
        <c:majorGridlines/>
        <c:minorGridlines/>
        <c:delete val="0"/>
        <c:numFmt formatCode="General" sourceLinked="1"/>
        <c:majorTickMark val="out"/>
        <c:minorTickMark val="none"/>
        <c:tickLblPos val="nextTo"/>
        <c:crossAx val="241207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'F-86'!$A$3:$A$14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38828764"/>
        <c:axId val="40841693"/>
      </c:scatterChart>
      <c:valAx>
        <c:axId val="38828764"/>
        <c:scaling>
          <c:orientation val="minMax"/>
        </c:scaling>
        <c:axPos val="b"/>
        <c:majorGridlines/>
        <c:minorGridlines/>
        <c:delete val="0"/>
        <c:numFmt formatCode="General" sourceLinked="1"/>
        <c:majorTickMark val="out"/>
        <c:minorTickMark val="none"/>
        <c:tickLblPos val="nextTo"/>
        <c:crossAx val="40841693"/>
        <c:crosses val="autoZero"/>
        <c:crossBetween val="midCat"/>
        <c:dispUnits/>
      </c:valAx>
      <c:valAx>
        <c:axId val="40841693"/>
        <c:scaling>
          <c:orientation val="minMax"/>
        </c:scaling>
        <c:axPos val="l"/>
        <c:majorGridlines/>
        <c:minorGridlines/>
        <c:delete val="0"/>
        <c:numFmt formatCode="General" sourceLinked="1"/>
        <c:majorTickMark val="out"/>
        <c:minorTickMark val="none"/>
        <c:tickLblPos val="nextTo"/>
        <c:crossAx val="388287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'F-86'!$E$3:$E$16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'F-86'!$D$3:$D$16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1"/>
        </c:ser>
        <c:axId val="37464350"/>
        <c:axId val="19263647"/>
      </c:scatterChart>
      <c:valAx>
        <c:axId val="37464350"/>
        <c:scaling>
          <c:orientation val="minMax"/>
        </c:scaling>
        <c:axPos val="b"/>
        <c:majorGridlines/>
        <c:minorGridlines/>
        <c:delete val="0"/>
        <c:numFmt formatCode="General" sourceLinked="1"/>
        <c:majorTickMark val="out"/>
        <c:minorTickMark val="none"/>
        <c:tickLblPos val="nextTo"/>
        <c:crossAx val="19263647"/>
        <c:crosses val="autoZero"/>
        <c:crossBetween val="midCat"/>
        <c:dispUnits/>
      </c:valAx>
      <c:valAx>
        <c:axId val="19263647"/>
        <c:scaling>
          <c:orientation val="minMax"/>
        </c:scaling>
        <c:axPos val="l"/>
        <c:majorGridlines/>
        <c:minorGridlines/>
        <c:delete val="0"/>
        <c:numFmt formatCode="General" sourceLinked="1"/>
        <c:majorTickMark val="out"/>
        <c:minorTickMark val="none"/>
        <c:tickLblPos val="nextTo"/>
        <c:crossAx val="3746435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'F-86'!$H$3:$H$12</c:f>
              <c:numCache>
                <c:ptCount val="10"/>
                <c:pt idx="0">
                  <c:v>0</c:v>
                </c:pt>
                <c:pt idx="1">
                  <c:v>0</c:v>
                </c:pt>
                <c:pt idx="2">
                  <c:v>0</c:v>
                </c:pt>
                <c:pt idx="3">
                  <c:v>0</c:v>
                </c:pt>
                <c:pt idx="4">
                  <c:v>0</c:v>
                </c:pt>
                <c:pt idx="5">
                  <c:v>0</c:v>
                </c:pt>
                <c:pt idx="6">
                  <c:v>0</c:v>
                </c:pt>
                <c:pt idx="7">
                  <c:v>0</c:v>
                </c:pt>
                <c:pt idx="8">
                  <c:v>0</c:v>
                </c:pt>
                <c:pt idx="9">
                  <c:v>0</c:v>
                </c:pt>
              </c:numCache>
            </c:numRef>
          </c:xVal>
          <c:yVal>
            <c:numRef>
              <c:f>'F-86'!$G$3:$G$12</c:f>
              <c:numCache>
                <c:ptCount val="10"/>
                <c:pt idx="0">
                  <c:v>0</c:v>
                </c:pt>
                <c:pt idx="1">
                  <c:v>0</c:v>
                </c:pt>
                <c:pt idx="2">
                  <c:v>0</c:v>
                </c:pt>
                <c:pt idx="3">
                  <c:v>0</c:v>
                </c:pt>
                <c:pt idx="4">
                  <c:v>0</c:v>
                </c:pt>
                <c:pt idx="5">
                  <c:v>0</c:v>
                </c:pt>
                <c:pt idx="6">
                  <c:v>0</c:v>
                </c:pt>
                <c:pt idx="7">
                  <c:v>0</c:v>
                </c:pt>
                <c:pt idx="8">
                  <c:v>0</c:v>
                </c:pt>
                <c:pt idx="9">
                  <c:v>0</c:v>
                </c:pt>
              </c:numCache>
            </c:numRef>
          </c:yVal>
          <c:smooth val="1"/>
        </c:ser>
        <c:axId val="44177504"/>
        <c:axId val="52965473"/>
      </c:scatterChart>
      <c:valAx>
        <c:axId val="44177504"/>
        <c:scaling>
          <c:orientation val="minMax"/>
        </c:scaling>
        <c:axPos val="b"/>
        <c:majorGridlines/>
        <c:minorGridlines/>
        <c:delete val="0"/>
        <c:numFmt formatCode="General" sourceLinked="1"/>
        <c:majorTickMark val="out"/>
        <c:minorTickMark val="none"/>
        <c:tickLblPos val="nextTo"/>
        <c:crossAx val="52965473"/>
        <c:crosses val="autoZero"/>
        <c:crossBetween val="midCat"/>
        <c:dispUnits/>
      </c:valAx>
      <c:valAx>
        <c:axId val="52965473"/>
        <c:scaling>
          <c:orientation val="minMax"/>
        </c:scaling>
        <c:axPos val="l"/>
        <c:majorGridlines/>
        <c:minorGridlines/>
        <c:delete val="0"/>
        <c:numFmt formatCode="General" sourceLinked="1"/>
        <c:majorTickMark val="out"/>
        <c:minorTickMark val="none"/>
        <c:tickLblPos val="nextTo"/>
        <c:crossAx val="441775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'F-86'!$K$3:$K$11</c:f>
              <c:numCache>
                <c:ptCount val="9"/>
                <c:pt idx="0">
                  <c:v>0</c:v>
                </c:pt>
                <c:pt idx="1">
                  <c:v>0</c:v>
                </c:pt>
                <c:pt idx="2">
                  <c:v>0</c:v>
                </c:pt>
                <c:pt idx="3">
                  <c:v>0</c:v>
                </c:pt>
                <c:pt idx="4">
                  <c:v>0</c:v>
                </c:pt>
                <c:pt idx="5">
                  <c:v>0</c:v>
                </c:pt>
                <c:pt idx="6">
                  <c:v>0</c:v>
                </c:pt>
                <c:pt idx="7">
                  <c:v>0</c:v>
                </c:pt>
                <c:pt idx="8">
                  <c:v>0</c:v>
                </c:pt>
              </c:numCache>
            </c:numRef>
          </c:xVal>
          <c:yVal>
            <c:numRef>
              <c:f>'F-86'!$J$3:$J$11</c:f>
              <c:numCache>
                <c:ptCount val="9"/>
                <c:pt idx="0">
                  <c:v>0</c:v>
                </c:pt>
                <c:pt idx="1">
                  <c:v>0</c:v>
                </c:pt>
                <c:pt idx="2">
                  <c:v>0</c:v>
                </c:pt>
                <c:pt idx="3">
                  <c:v>0</c:v>
                </c:pt>
                <c:pt idx="4">
                  <c:v>0</c:v>
                </c:pt>
                <c:pt idx="5">
                  <c:v>0</c:v>
                </c:pt>
                <c:pt idx="6">
                  <c:v>0</c:v>
                </c:pt>
                <c:pt idx="7">
                  <c:v>0</c:v>
                </c:pt>
                <c:pt idx="8">
                  <c:v>0</c:v>
                </c:pt>
              </c:numCache>
            </c:numRef>
          </c:yVal>
          <c:smooth val="1"/>
        </c:ser>
        <c:axId val="20203682"/>
        <c:axId val="38170915"/>
      </c:scatterChart>
      <c:valAx>
        <c:axId val="20203682"/>
        <c:scaling>
          <c:orientation val="minMax"/>
        </c:scaling>
        <c:axPos val="b"/>
        <c:majorGridlines/>
        <c:minorGridlines/>
        <c:delete val="0"/>
        <c:numFmt formatCode="General" sourceLinked="1"/>
        <c:majorTickMark val="out"/>
        <c:minorTickMark val="none"/>
        <c:tickLblPos val="nextTo"/>
        <c:crossAx val="38170915"/>
        <c:crosses val="autoZero"/>
        <c:crossBetween val="midCat"/>
        <c:dispUnits/>
      </c:valAx>
      <c:valAx>
        <c:axId val="38170915"/>
        <c:scaling>
          <c:orientation val="minMax"/>
        </c:scaling>
        <c:axPos val="l"/>
        <c:majorGridlines/>
        <c:minorGridlines/>
        <c:delete val="0"/>
        <c:numFmt formatCode="General" sourceLinked="1"/>
        <c:majorTickMark val="out"/>
        <c:minorTickMark val="none"/>
        <c:tickLblPos val="nextTo"/>
        <c:crossAx val="202036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'F-86'!$N$3:$N$12</c:f>
              <c:numCache>
                <c:ptCount val="10"/>
                <c:pt idx="0">
                  <c:v>0</c:v>
                </c:pt>
                <c:pt idx="1">
                  <c:v>0</c:v>
                </c:pt>
                <c:pt idx="2">
                  <c:v>0</c:v>
                </c:pt>
                <c:pt idx="3">
                  <c:v>0</c:v>
                </c:pt>
                <c:pt idx="4">
                  <c:v>0</c:v>
                </c:pt>
                <c:pt idx="5">
                  <c:v>0</c:v>
                </c:pt>
                <c:pt idx="6">
                  <c:v>0</c:v>
                </c:pt>
                <c:pt idx="7">
                  <c:v>0</c:v>
                </c:pt>
                <c:pt idx="8">
                  <c:v>0</c:v>
                </c:pt>
                <c:pt idx="9">
                  <c:v>0</c:v>
                </c:pt>
              </c:numCache>
            </c:numRef>
          </c:xVal>
          <c:yVal>
            <c:numRef>
              <c:f>'F-86'!$M$3:$M$12</c:f>
              <c:numCache>
                <c:ptCount val="10"/>
                <c:pt idx="0">
                  <c:v>0</c:v>
                </c:pt>
                <c:pt idx="1">
                  <c:v>0</c:v>
                </c:pt>
                <c:pt idx="2">
                  <c:v>0</c:v>
                </c:pt>
                <c:pt idx="3">
                  <c:v>0</c:v>
                </c:pt>
                <c:pt idx="4">
                  <c:v>0</c:v>
                </c:pt>
                <c:pt idx="5">
                  <c:v>0</c:v>
                </c:pt>
                <c:pt idx="6">
                  <c:v>0</c:v>
                </c:pt>
                <c:pt idx="7">
                  <c:v>0</c:v>
                </c:pt>
                <c:pt idx="8">
                  <c:v>0</c:v>
                </c:pt>
                <c:pt idx="9">
                  <c:v>0</c:v>
                </c:pt>
              </c:numCache>
            </c:numRef>
          </c:yVal>
          <c:smooth val="1"/>
        </c:ser>
        <c:axId val="65190372"/>
        <c:axId val="9515749"/>
      </c:scatterChart>
      <c:valAx>
        <c:axId val="65190372"/>
        <c:scaling>
          <c:orientation val="minMax"/>
        </c:scaling>
        <c:axPos val="b"/>
        <c:majorGridlines/>
        <c:minorGridlines/>
        <c:delete val="0"/>
        <c:numFmt formatCode="General" sourceLinked="1"/>
        <c:majorTickMark val="out"/>
        <c:minorTickMark val="none"/>
        <c:tickLblPos val="nextTo"/>
        <c:crossAx val="9515749"/>
        <c:crosses val="autoZero"/>
        <c:crossBetween val="midCat"/>
        <c:dispUnits/>
      </c:valAx>
      <c:valAx>
        <c:axId val="9515749"/>
        <c:scaling>
          <c:orientation val="minMax"/>
        </c:scaling>
        <c:axPos val="l"/>
        <c:majorGridlines/>
        <c:minorGridlines/>
        <c:delete val="0"/>
        <c:numFmt formatCode="General" sourceLinked="1"/>
        <c:majorTickMark val="out"/>
        <c:minorTickMark val="none"/>
        <c:tickLblPos val="nextTo"/>
        <c:crossAx val="651903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'F-86'!$Q$3:$Q$12</c:f>
              <c:numCache>
                <c:ptCount val="10"/>
                <c:pt idx="0">
                  <c:v>0</c:v>
                </c:pt>
                <c:pt idx="1">
                  <c:v>0</c:v>
                </c:pt>
                <c:pt idx="2">
                  <c:v>0</c:v>
                </c:pt>
                <c:pt idx="3">
                  <c:v>0</c:v>
                </c:pt>
                <c:pt idx="4">
                  <c:v>0</c:v>
                </c:pt>
                <c:pt idx="5">
                  <c:v>0</c:v>
                </c:pt>
                <c:pt idx="6">
                  <c:v>0</c:v>
                </c:pt>
                <c:pt idx="7">
                  <c:v>0</c:v>
                </c:pt>
                <c:pt idx="8">
                  <c:v>0</c:v>
                </c:pt>
                <c:pt idx="9">
                  <c:v>0</c:v>
                </c:pt>
              </c:numCache>
            </c:numRef>
          </c:xVal>
          <c:yVal>
            <c:numRef>
              <c:f>'F-86'!$P$3:$P$12</c:f>
              <c:numCache>
                <c:ptCount val="10"/>
                <c:pt idx="0">
                  <c:v>0</c:v>
                </c:pt>
                <c:pt idx="1">
                  <c:v>0</c:v>
                </c:pt>
                <c:pt idx="2">
                  <c:v>0</c:v>
                </c:pt>
                <c:pt idx="3">
                  <c:v>0</c:v>
                </c:pt>
                <c:pt idx="4">
                  <c:v>0</c:v>
                </c:pt>
                <c:pt idx="5">
                  <c:v>0</c:v>
                </c:pt>
                <c:pt idx="6">
                  <c:v>0</c:v>
                </c:pt>
                <c:pt idx="7">
                  <c:v>0</c:v>
                </c:pt>
                <c:pt idx="8">
                  <c:v>0</c:v>
                </c:pt>
                <c:pt idx="9">
                  <c:v>0</c:v>
                </c:pt>
              </c:numCache>
            </c:numRef>
          </c:yVal>
          <c:smooth val="1"/>
        </c:ser>
        <c:axId val="14543910"/>
        <c:axId val="5830055"/>
      </c:scatterChart>
      <c:valAx>
        <c:axId val="14543910"/>
        <c:scaling>
          <c:orientation val="minMax"/>
        </c:scaling>
        <c:axPos val="b"/>
        <c:majorGridlines/>
        <c:minorGridlines/>
        <c:delete val="0"/>
        <c:numFmt formatCode="General" sourceLinked="1"/>
        <c:majorTickMark val="out"/>
        <c:minorTickMark val="none"/>
        <c:tickLblPos val="nextTo"/>
        <c:crossAx val="5830055"/>
        <c:crosses val="autoZero"/>
        <c:crossBetween val="midCat"/>
        <c:dispUnits/>
      </c:valAx>
      <c:valAx>
        <c:axId val="5830055"/>
        <c:scaling>
          <c:orientation val="minMax"/>
        </c:scaling>
        <c:axPos val="l"/>
        <c:majorGridlines/>
        <c:minorGridlines/>
        <c:delete val="0"/>
        <c:numFmt formatCode="General" sourceLinked="1"/>
        <c:majorTickMark val="out"/>
        <c:minorTickMark val="none"/>
        <c:tickLblPos val="nextTo"/>
        <c:crossAx val="145439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'F-86'!$T$3:$T$11</c:f>
              <c:numCache>
                <c:ptCount val="9"/>
                <c:pt idx="0">
                  <c:v>0</c:v>
                </c:pt>
                <c:pt idx="1">
                  <c:v>0</c:v>
                </c:pt>
                <c:pt idx="2">
                  <c:v>0</c:v>
                </c:pt>
                <c:pt idx="3">
                  <c:v>0</c:v>
                </c:pt>
                <c:pt idx="4">
                  <c:v>0</c:v>
                </c:pt>
                <c:pt idx="5">
                  <c:v>0</c:v>
                </c:pt>
                <c:pt idx="6">
                  <c:v>0</c:v>
                </c:pt>
                <c:pt idx="7">
                  <c:v>0</c:v>
                </c:pt>
                <c:pt idx="8">
                  <c:v>0</c:v>
                </c:pt>
              </c:numCache>
            </c:numRef>
          </c:xVal>
          <c:yVal>
            <c:numRef>
              <c:f>'F-86'!$S$3:$S$11</c:f>
              <c:numCache>
                <c:ptCount val="9"/>
                <c:pt idx="0">
                  <c:v>0</c:v>
                </c:pt>
                <c:pt idx="1">
                  <c:v>0</c:v>
                </c:pt>
                <c:pt idx="2">
                  <c:v>0</c:v>
                </c:pt>
                <c:pt idx="3">
                  <c:v>0</c:v>
                </c:pt>
                <c:pt idx="4">
                  <c:v>0</c:v>
                </c:pt>
                <c:pt idx="5">
                  <c:v>0</c:v>
                </c:pt>
                <c:pt idx="6">
                  <c:v>0</c:v>
                </c:pt>
                <c:pt idx="7">
                  <c:v>0</c:v>
                </c:pt>
                <c:pt idx="8">
                  <c:v>0</c:v>
                </c:pt>
              </c:numCache>
            </c:numRef>
          </c:yVal>
          <c:smooth val="1"/>
        </c:ser>
        <c:axId val="43409256"/>
        <c:axId val="3029353"/>
      </c:scatterChart>
      <c:valAx>
        <c:axId val="43409256"/>
        <c:scaling>
          <c:orientation val="minMax"/>
        </c:scaling>
        <c:axPos val="b"/>
        <c:majorGridlines/>
        <c:minorGridlines/>
        <c:delete val="0"/>
        <c:numFmt formatCode="General" sourceLinked="1"/>
        <c:majorTickMark val="out"/>
        <c:minorTickMark val="none"/>
        <c:tickLblPos val="nextTo"/>
        <c:crossAx val="3029353"/>
        <c:crosses val="autoZero"/>
        <c:crossBetween val="midCat"/>
        <c:dispUnits/>
      </c:valAx>
      <c:valAx>
        <c:axId val="3029353"/>
        <c:scaling>
          <c:orientation val="minMax"/>
        </c:scaling>
        <c:axPos val="l"/>
        <c:majorGridlines/>
        <c:minorGridlines/>
        <c:delete val="0"/>
        <c:numFmt formatCode="General" sourceLinked="1"/>
        <c:majorTickMark val="out"/>
        <c:minorTickMark val="none"/>
        <c:tickLblPos val="nextTo"/>
        <c:crossAx val="4340925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'FJ-4'!$Q$3:$Q$11</c:f>
              <c:numCache>
                <c:ptCount val="9"/>
                <c:pt idx="0">
                  <c:v>0</c:v>
                </c:pt>
                <c:pt idx="1">
                  <c:v>0</c:v>
                </c:pt>
                <c:pt idx="2">
                  <c:v>0</c:v>
                </c:pt>
                <c:pt idx="3">
                  <c:v>0</c:v>
                </c:pt>
                <c:pt idx="4">
                  <c:v>0</c:v>
                </c:pt>
                <c:pt idx="5">
                  <c:v>0</c:v>
                </c:pt>
                <c:pt idx="6">
                  <c:v>0</c:v>
                </c:pt>
                <c:pt idx="7">
                  <c:v>0</c:v>
                </c:pt>
                <c:pt idx="8">
                  <c:v>0</c:v>
                </c:pt>
              </c:numCache>
            </c:numRef>
          </c:xVal>
          <c:yVal>
            <c:numRef>
              <c:f>'FJ-4'!$P$3:$P$11</c:f>
              <c:numCache>
                <c:ptCount val="9"/>
                <c:pt idx="0">
                  <c:v>0</c:v>
                </c:pt>
                <c:pt idx="1">
                  <c:v>0</c:v>
                </c:pt>
                <c:pt idx="2">
                  <c:v>0</c:v>
                </c:pt>
                <c:pt idx="3">
                  <c:v>0</c:v>
                </c:pt>
                <c:pt idx="4">
                  <c:v>0</c:v>
                </c:pt>
                <c:pt idx="5">
                  <c:v>0</c:v>
                </c:pt>
                <c:pt idx="6">
                  <c:v>0</c:v>
                </c:pt>
                <c:pt idx="7">
                  <c:v>0</c:v>
                </c:pt>
                <c:pt idx="8">
                  <c:v>0</c:v>
                </c:pt>
              </c:numCache>
            </c:numRef>
          </c:yVal>
          <c:smooth val="1"/>
        </c:ser>
        <c:axId val="29189310"/>
        <c:axId val="18256959"/>
      </c:scatterChart>
      <c:valAx>
        <c:axId val="29189310"/>
        <c:scaling>
          <c:orientation val="minMax"/>
        </c:scaling>
        <c:axPos val="b"/>
        <c:majorGridlines/>
        <c:minorGridlines/>
        <c:delete val="0"/>
        <c:numFmt formatCode="General" sourceLinked="1"/>
        <c:majorTickMark val="out"/>
        <c:minorTickMark val="none"/>
        <c:tickLblPos val="nextTo"/>
        <c:crossAx val="18256959"/>
        <c:crosses val="autoZero"/>
        <c:crossBetween val="midCat"/>
        <c:dispUnits/>
      </c:valAx>
      <c:valAx>
        <c:axId val="18256959"/>
        <c:scaling>
          <c:orientation val="minMax"/>
        </c:scaling>
        <c:axPos val="l"/>
        <c:majorGridlines/>
        <c:minorGridlines/>
        <c:delete val="0"/>
        <c:numFmt formatCode="General" sourceLinked="1"/>
        <c:majorTickMark val="out"/>
        <c:minorTickMark val="none"/>
        <c:tickLblPos val="nextTo"/>
        <c:crossAx val="291893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9"/>
          <c:w val="0.783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'F-86'!$W$3:$W$11</c:f>
              <c:numCache>
                <c:ptCount val="9"/>
                <c:pt idx="0">
                  <c:v>0</c:v>
                </c:pt>
                <c:pt idx="1">
                  <c:v>0</c:v>
                </c:pt>
                <c:pt idx="2">
                  <c:v>0</c:v>
                </c:pt>
                <c:pt idx="3">
                  <c:v>0</c:v>
                </c:pt>
                <c:pt idx="4">
                  <c:v>0</c:v>
                </c:pt>
                <c:pt idx="5">
                  <c:v>0</c:v>
                </c:pt>
                <c:pt idx="6">
                  <c:v>0</c:v>
                </c:pt>
                <c:pt idx="7">
                  <c:v>0</c:v>
                </c:pt>
                <c:pt idx="8">
                  <c:v>0</c:v>
                </c:pt>
              </c:numCache>
            </c:numRef>
          </c:xVal>
          <c:yVal>
            <c:numRef>
              <c:f>'F-86'!$V$3:$V$11</c:f>
              <c:numCache>
                <c:ptCount val="9"/>
                <c:pt idx="0">
                  <c:v>0</c:v>
                </c:pt>
                <c:pt idx="1">
                  <c:v>0</c:v>
                </c:pt>
                <c:pt idx="2">
                  <c:v>0</c:v>
                </c:pt>
                <c:pt idx="3">
                  <c:v>0</c:v>
                </c:pt>
                <c:pt idx="4">
                  <c:v>0</c:v>
                </c:pt>
                <c:pt idx="5">
                  <c:v>0</c:v>
                </c:pt>
                <c:pt idx="6">
                  <c:v>0</c:v>
                </c:pt>
                <c:pt idx="7">
                  <c:v>0</c:v>
                </c:pt>
                <c:pt idx="8">
                  <c:v>0</c:v>
                </c:pt>
              </c:numCache>
            </c:numRef>
          </c:yVal>
          <c:smooth val="1"/>
        </c:ser>
        <c:axId val="62690218"/>
        <c:axId val="48332331"/>
      </c:scatterChart>
      <c:valAx>
        <c:axId val="62690218"/>
        <c:scaling>
          <c:orientation val="minMax"/>
        </c:scaling>
        <c:axPos val="b"/>
        <c:majorGridlines/>
        <c:minorGridlines/>
        <c:delete val="0"/>
        <c:numFmt formatCode="General" sourceLinked="1"/>
        <c:majorTickMark val="out"/>
        <c:minorTickMark val="none"/>
        <c:tickLblPos val="nextTo"/>
        <c:crossAx val="48332331"/>
        <c:crosses val="autoZero"/>
        <c:crossBetween val="midCat"/>
        <c:dispUnits/>
      </c:valAx>
      <c:valAx>
        <c:axId val="48332331"/>
        <c:scaling>
          <c:orientation val="minMax"/>
        </c:scaling>
        <c:axPos val="l"/>
        <c:majorGridlines/>
        <c:minorGridlines/>
        <c:delete val="0"/>
        <c:numFmt formatCode="General" sourceLinked="1"/>
        <c:majorTickMark val="out"/>
        <c:minorTickMark val="none"/>
        <c:tickLblPos val="nextTo"/>
        <c:crossAx val="626902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25"/>
          <c:y val="0.019"/>
          <c:w val="0.8007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'F-86 6+3'!$A$3:$A$14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54593772"/>
        <c:axId val="58934253"/>
      </c:scatterChart>
      <c:valAx>
        <c:axId val="54593772"/>
        <c:scaling>
          <c:orientation val="minMax"/>
        </c:scaling>
        <c:axPos val="b"/>
        <c:majorGridlines/>
        <c:minorGridlines/>
        <c:delete val="0"/>
        <c:numFmt formatCode="General" sourceLinked="1"/>
        <c:majorTickMark val="out"/>
        <c:minorTickMark val="none"/>
        <c:tickLblPos val="nextTo"/>
        <c:crossAx val="58934253"/>
        <c:crosses val="autoZero"/>
        <c:crossBetween val="midCat"/>
        <c:dispUnits/>
      </c:valAx>
      <c:valAx>
        <c:axId val="58934253"/>
        <c:scaling>
          <c:orientation val="minMax"/>
        </c:scaling>
        <c:axPos val="l"/>
        <c:majorGridlines/>
        <c:minorGridlines/>
        <c:delete val="0"/>
        <c:numFmt formatCode="General" sourceLinked="1"/>
        <c:majorTickMark val="out"/>
        <c:minorTickMark val="none"/>
        <c:tickLblPos val="nextTo"/>
        <c:crossAx val="54593772"/>
        <c:crosses val="autoZero"/>
        <c:crossBetween val="midCat"/>
        <c:dispUnits/>
      </c:valAx>
      <c:spPr>
        <a:solidFill>
          <a:srgbClr val="C0C0C0"/>
        </a:solidFill>
        <a:ln w="12700">
          <a:solidFill>
            <a:srgbClr val="808080"/>
          </a:solidFill>
        </a:ln>
      </c:spPr>
    </c:plotArea>
    <c:legend>
      <c:legendPos val="l"/>
      <c:layout>
        <c:manualLayout>
          <c:xMode val="edge"/>
          <c:yMode val="edge"/>
          <c:x val="0.00725"/>
          <c:y val="0.435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25"/>
          <c:y val="0.01875"/>
          <c:w val="0.7987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6+3'!$E$3:$E$13</c:f>
              <c:numCache>
                <c:ptCount val="11"/>
                <c:pt idx="0">
                  <c:v>0</c:v>
                </c:pt>
                <c:pt idx="1">
                  <c:v>0</c:v>
                </c:pt>
                <c:pt idx="2">
                  <c:v>0</c:v>
                </c:pt>
                <c:pt idx="3">
                  <c:v>0</c:v>
                </c:pt>
                <c:pt idx="4">
                  <c:v>0</c:v>
                </c:pt>
                <c:pt idx="5">
                  <c:v>0</c:v>
                </c:pt>
                <c:pt idx="6">
                  <c:v>0</c:v>
                </c:pt>
                <c:pt idx="7">
                  <c:v>0</c:v>
                </c:pt>
                <c:pt idx="8">
                  <c:v>0</c:v>
                </c:pt>
                <c:pt idx="9">
                  <c:v>0</c:v>
                </c:pt>
                <c:pt idx="10">
                  <c:v>0</c:v>
                </c:pt>
              </c:numCache>
            </c:numRef>
          </c:xVal>
          <c:yVal>
            <c:numRef>
              <c:f>'F-86 6+3'!$D$3:$D$13</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521198"/>
        <c:axId val="23333551"/>
      </c:scatterChart>
      <c:valAx>
        <c:axId val="5521198"/>
        <c:scaling>
          <c:orientation val="minMax"/>
        </c:scaling>
        <c:axPos val="b"/>
        <c:majorGridlines/>
        <c:minorGridlines/>
        <c:delete val="0"/>
        <c:numFmt formatCode="General" sourceLinked="1"/>
        <c:majorTickMark val="out"/>
        <c:minorTickMark val="none"/>
        <c:tickLblPos val="nextTo"/>
        <c:crossAx val="23333551"/>
        <c:crosses val="autoZero"/>
        <c:crossBetween val="midCat"/>
        <c:dispUnits/>
      </c:valAx>
      <c:valAx>
        <c:axId val="23333551"/>
        <c:scaling>
          <c:orientation val="minMax"/>
        </c:scaling>
        <c:axPos val="l"/>
        <c:majorGridlines/>
        <c:minorGridlines/>
        <c:delete val="0"/>
        <c:numFmt formatCode="General" sourceLinked="1"/>
        <c:majorTickMark val="out"/>
        <c:minorTickMark val="none"/>
        <c:tickLblPos val="nextTo"/>
        <c:crossAx val="5521198"/>
        <c:crosses val="autoZero"/>
        <c:crossBetween val="midCat"/>
        <c:dispUnits/>
      </c:valAx>
      <c:spPr>
        <a:solidFill>
          <a:srgbClr val="C0C0C0"/>
        </a:solidFill>
        <a:ln w="12700">
          <a:solidFill>
            <a:srgbClr val="808080"/>
          </a:solidFill>
        </a:ln>
      </c:spPr>
    </c:plotArea>
    <c:legend>
      <c:legendPos val="l"/>
      <c:layout>
        <c:manualLayout>
          <c:xMode val="edge"/>
          <c:yMode val="edge"/>
          <c:x val="0.00725"/>
          <c:y val="0.436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25"/>
          <c:y val="0.01875"/>
          <c:w val="0.7977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6+3'!$H$3:$H$12</c:f>
              <c:numCache>
                <c:ptCount val="10"/>
                <c:pt idx="0">
                  <c:v>0</c:v>
                </c:pt>
                <c:pt idx="1">
                  <c:v>0</c:v>
                </c:pt>
                <c:pt idx="2">
                  <c:v>0</c:v>
                </c:pt>
                <c:pt idx="3">
                  <c:v>0</c:v>
                </c:pt>
                <c:pt idx="4">
                  <c:v>0</c:v>
                </c:pt>
                <c:pt idx="5">
                  <c:v>0</c:v>
                </c:pt>
                <c:pt idx="6">
                  <c:v>0</c:v>
                </c:pt>
                <c:pt idx="7">
                  <c:v>0</c:v>
                </c:pt>
                <c:pt idx="8">
                  <c:v>0</c:v>
                </c:pt>
                <c:pt idx="9">
                  <c:v>0</c:v>
                </c:pt>
              </c:numCache>
            </c:numRef>
          </c:xVal>
          <c:yVal>
            <c:numRef>
              <c:f>'F-86 6+3'!$G$3:$G$12</c:f>
              <c:numCache>
                <c:ptCount val="10"/>
                <c:pt idx="0">
                  <c:v>0</c:v>
                </c:pt>
                <c:pt idx="1">
                  <c:v>0</c:v>
                </c:pt>
                <c:pt idx="2">
                  <c:v>0</c:v>
                </c:pt>
                <c:pt idx="3">
                  <c:v>0</c:v>
                </c:pt>
                <c:pt idx="4">
                  <c:v>0</c:v>
                </c:pt>
                <c:pt idx="5">
                  <c:v>0</c:v>
                </c:pt>
                <c:pt idx="6">
                  <c:v>0</c:v>
                </c:pt>
                <c:pt idx="7">
                  <c:v>0</c:v>
                </c:pt>
                <c:pt idx="8">
                  <c:v>0</c:v>
                </c:pt>
                <c:pt idx="9">
                  <c:v>0</c:v>
                </c:pt>
              </c:numCache>
            </c:numRef>
          </c:yVal>
          <c:smooth val="1"/>
        </c:ser>
        <c:axId val="40285808"/>
        <c:axId val="1331825"/>
      </c:scatterChart>
      <c:valAx>
        <c:axId val="40285808"/>
        <c:scaling>
          <c:orientation val="minMax"/>
        </c:scaling>
        <c:axPos val="b"/>
        <c:majorGridlines/>
        <c:minorGridlines/>
        <c:delete val="0"/>
        <c:numFmt formatCode="General" sourceLinked="1"/>
        <c:majorTickMark val="out"/>
        <c:minorTickMark val="none"/>
        <c:tickLblPos val="nextTo"/>
        <c:crossAx val="1331825"/>
        <c:crosses val="autoZero"/>
        <c:crossBetween val="midCat"/>
        <c:dispUnits/>
      </c:valAx>
      <c:valAx>
        <c:axId val="1331825"/>
        <c:scaling>
          <c:orientation val="minMax"/>
        </c:scaling>
        <c:axPos val="l"/>
        <c:majorGridlines/>
        <c:minorGridlines/>
        <c:delete val="0"/>
        <c:numFmt formatCode="General" sourceLinked="1"/>
        <c:majorTickMark val="out"/>
        <c:minorTickMark val="none"/>
        <c:tickLblPos val="nextTo"/>
        <c:crossAx val="40285808"/>
        <c:crosses val="autoZero"/>
        <c:crossBetween val="midCat"/>
        <c:dispUnits/>
      </c:valAx>
      <c:spPr>
        <a:solidFill>
          <a:srgbClr val="C0C0C0"/>
        </a:solidFill>
        <a:ln w="12700">
          <a:solidFill>
            <a:srgbClr val="808080"/>
          </a:solidFill>
        </a:ln>
      </c:spPr>
    </c:plotArea>
    <c:legend>
      <c:legendPos val="l"/>
      <c:layout>
        <c:manualLayout>
          <c:xMode val="edge"/>
          <c:yMode val="edge"/>
          <c:x val="0.00725"/>
          <c:y val="0.151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75"/>
          <c:y val="0.0195"/>
          <c:w val="0.78225"/>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6+3'!$K$3:$K$12</c:f>
              <c:numCache>
                <c:ptCount val="10"/>
                <c:pt idx="0">
                  <c:v>0</c:v>
                </c:pt>
                <c:pt idx="1">
                  <c:v>0</c:v>
                </c:pt>
                <c:pt idx="2">
                  <c:v>0</c:v>
                </c:pt>
                <c:pt idx="3">
                  <c:v>0</c:v>
                </c:pt>
                <c:pt idx="4">
                  <c:v>0</c:v>
                </c:pt>
                <c:pt idx="5">
                  <c:v>0</c:v>
                </c:pt>
                <c:pt idx="6">
                  <c:v>0</c:v>
                </c:pt>
                <c:pt idx="7">
                  <c:v>0</c:v>
                </c:pt>
                <c:pt idx="8">
                  <c:v>0</c:v>
                </c:pt>
                <c:pt idx="9">
                  <c:v>0</c:v>
                </c:pt>
              </c:numCache>
            </c:numRef>
          </c:xVal>
          <c:yVal>
            <c:numRef>
              <c:f>'F-86 6+3'!$J$3:$J$12</c:f>
              <c:numCache>
                <c:ptCount val="10"/>
                <c:pt idx="0">
                  <c:v>0</c:v>
                </c:pt>
                <c:pt idx="1">
                  <c:v>0</c:v>
                </c:pt>
                <c:pt idx="2">
                  <c:v>0</c:v>
                </c:pt>
                <c:pt idx="3">
                  <c:v>0</c:v>
                </c:pt>
                <c:pt idx="4">
                  <c:v>0</c:v>
                </c:pt>
                <c:pt idx="5">
                  <c:v>0</c:v>
                </c:pt>
                <c:pt idx="6">
                  <c:v>0</c:v>
                </c:pt>
                <c:pt idx="7">
                  <c:v>0</c:v>
                </c:pt>
                <c:pt idx="8">
                  <c:v>0</c:v>
                </c:pt>
                <c:pt idx="9">
                  <c:v>0</c:v>
                </c:pt>
              </c:numCache>
            </c:numRef>
          </c:yVal>
          <c:smooth val="1"/>
        </c:ser>
        <c:axId val="19459762"/>
        <c:axId val="56924979"/>
      </c:scatterChart>
      <c:valAx>
        <c:axId val="19459762"/>
        <c:scaling>
          <c:orientation val="minMax"/>
        </c:scaling>
        <c:axPos val="b"/>
        <c:majorGridlines/>
        <c:minorGridlines/>
        <c:delete val="0"/>
        <c:numFmt formatCode="General" sourceLinked="1"/>
        <c:majorTickMark val="out"/>
        <c:minorTickMark val="none"/>
        <c:tickLblPos val="nextTo"/>
        <c:crossAx val="56924979"/>
        <c:crosses val="autoZero"/>
        <c:crossBetween val="midCat"/>
        <c:dispUnits/>
      </c:valAx>
      <c:valAx>
        <c:axId val="56924979"/>
        <c:scaling>
          <c:orientation val="minMax"/>
        </c:scaling>
        <c:axPos val="l"/>
        <c:majorGridlines/>
        <c:minorGridlines/>
        <c:delete val="0"/>
        <c:numFmt formatCode="General" sourceLinked="1"/>
        <c:majorTickMark val="out"/>
        <c:minorTickMark val="none"/>
        <c:tickLblPos val="nextTo"/>
        <c:crossAx val="19459762"/>
        <c:crosses val="autoZero"/>
        <c:crossBetween val="midCat"/>
        <c:dispUnits/>
      </c:valAx>
      <c:spPr>
        <a:solidFill>
          <a:srgbClr val="C0C0C0"/>
        </a:solidFill>
        <a:ln w="12700">
          <a:solidFill>
            <a:srgbClr val="808080"/>
          </a:solidFill>
        </a:ln>
      </c:spPr>
    </c:plotArea>
    <c:legend>
      <c:legendPos val="l"/>
      <c:layout>
        <c:manualLayout>
          <c:xMode val="edge"/>
          <c:yMode val="edge"/>
          <c:x val="0.00725"/>
          <c:y val="0.1467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6+3'!$N$3:$N$12</c:f>
              <c:numCache>
                <c:ptCount val="9"/>
                <c:pt idx="0">
                  <c:v>0</c:v>
                </c:pt>
                <c:pt idx="1">
                  <c:v>0</c:v>
                </c:pt>
                <c:pt idx="2">
                  <c:v>0</c:v>
                </c:pt>
                <c:pt idx="3">
                  <c:v>0</c:v>
                </c:pt>
                <c:pt idx="4">
                  <c:v>0</c:v>
                </c:pt>
                <c:pt idx="5">
                  <c:v>0</c:v>
                </c:pt>
                <c:pt idx="6">
                  <c:v>0</c:v>
                </c:pt>
                <c:pt idx="7">
                  <c:v>0</c:v>
                </c:pt>
                <c:pt idx="8">
                  <c:v>0</c:v>
                </c:pt>
              </c:numCache>
            </c:numRef>
          </c:xVal>
          <c:yVal>
            <c:numRef>
              <c:f>'F-86 6+3'!$M$3:$M$11</c:f>
              <c:numCache>
                <c:ptCount val="9"/>
                <c:pt idx="0">
                  <c:v>0</c:v>
                </c:pt>
                <c:pt idx="1">
                  <c:v>0</c:v>
                </c:pt>
                <c:pt idx="2">
                  <c:v>0</c:v>
                </c:pt>
                <c:pt idx="3">
                  <c:v>0</c:v>
                </c:pt>
                <c:pt idx="4">
                  <c:v>0</c:v>
                </c:pt>
                <c:pt idx="5">
                  <c:v>0</c:v>
                </c:pt>
                <c:pt idx="6">
                  <c:v>0</c:v>
                </c:pt>
                <c:pt idx="7">
                  <c:v>0</c:v>
                </c:pt>
                <c:pt idx="8">
                  <c:v>0</c:v>
                </c:pt>
              </c:numCache>
            </c:numRef>
          </c:yVal>
          <c:smooth val="1"/>
        </c:ser>
        <c:axId val="9136116"/>
        <c:axId val="56976629"/>
      </c:scatterChart>
      <c:valAx>
        <c:axId val="9136116"/>
        <c:scaling>
          <c:orientation val="minMax"/>
        </c:scaling>
        <c:axPos val="b"/>
        <c:majorGridlines/>
        <c:minorGridlines/>
        <c:delete val="0"/>
        <c:numFmt formatCode="General" sourceLinked="1"/>
        <c:majorTickMark val="out"/>
        <c:minorTickMark val="none"/>
        <c:tickLblPos val="nextTo"/>
        <c:crossAx val="56976629"/>
        <c:crosses val="autoZero"/>
        <c:crossBetween val="midCat"/>
        <c:dispUnits/>
      </c:valAx>
      <c:valAx>
        <c:axId val="56976629"/>
        <c:scaling>
          <c:orientation val="minMax"/>
        </c:scaling>
        <c:axPos val="l"/>
        <c:majorGridlines/>
        <c:minorGridlines/>
        <c:delete val="0"/>
        <c:numFmt formatCode="General" sourceLinked="1"/>
        <c:majorTickMark val="out"/>
        <c:minorTickMark val="none"/>
        <c:tickLblPos val="nextTo"/>
        <c:crossAx val="9136116"/>
        <c:crosses val="autoZero"/>
        <c:crossBetween val="midCat"/>
        <c:dispUnits/>
      </c:valAx>
      <c:spPr>
        <a:solidFill>
          <a:srgbClr val="C0C0C0"/>
        </a:solidFill>
        <a:ln w="12700">
          <a:solidFill>
            <a:srgbClr val="808080"/>
          </a:solidFill>
        </a:ln>
      </c:spPr>
    </c:plotArea>
    <c:legend>
      <c:legendPos val="l"/>
      <c:layout>
        <c:manualLayout>
          <c:xMode val="edge"/>
          <c:yMode val="edge"/>
          <c:x val="0.00725"/>
          <c:y val="0.18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75"/>
          <c:y val="0.019"/>
          <c:w val="0.7822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6+3'!$Q$3:$Q$11</c:f>
              <c:numCache>
                <c:ptCount val="9"/>
                <c:pt idx="0">
                  <c:v>0</c:v>
                </c:pt>
                <c:pt idx="1">
                  <c:v>0</c:v>
                </c:pt>
                <c:pt idx="2">
                  <c:v>0</c:v>
                </c:pt>
                <c:pt idx="3">
                  <c:v>0</c:v>
                </c:pt>
                <c:pt idx="4">
                  <c:v>0</c:v>
                </c:pt>
                <c:pt idx="5">
                  <c:v>0</c:v>
                </c:pt>
                <c:pt idx="6">
                  <c:v>0</c:v>
                </c:pt>
                <c:pt idx="7">
                  <c:v>0</c:v>
                </c:pt>
                <c:pt idx="8">
                  <c:v>0</c:v>
                </c:pt>
              </c:numCache>
            </c:numRef>
          </c:xVal>
          <c:yVal>
            <c:numRef>
              <c:f>'F-86 6+3'!$P$3:$P$11</c:f>
              <c:numCache>
                <c:ptCount val="9"/>
                <c:pt idx="0">
                  <c:v>0</c:v>
                </c:pt>
                <c:pt idx="1">
                  <c:v>0</c:v>
                </c:pt>
                <c:pt idx="2">
                  <c:v>0</c:v>
                </c:pt>
                <c:pt idx="3">
                  <c:v>0</c:v>
                </c:pt>
                <c:pt idx="4">
                  <c:v>0</c:v>
                </c:pt>
                <c:pt idx="5">
                  <c:v>0</c:v>
                </c:pt>
                <c:pt idx="6">
                  <c:v>0</c:v>
                </c:pt>
                <c:pt idx="7">
                  <c:v>0</c:v>
                </c:pt>
                <c:pt idx="8">
                  <c:v>0</c:v>
                </c:pt>
              </c:numCache>
            </c:numRef>
          </c:yVal>
          <c:smooth val="1"/>
        </c:ser>
        <c:axId val="12493366"/>
        <c:axId val="6762423"/>
      </c:scatterChart>
      <c:valAx>
        <c:axId val="12493366"/>
        <c:scaling>
          <c:orientation val="minMax"/>
        </c:scaling>
        <c:axPos val="b"/>
        <c:majorGridlines/>
        <c:minorGridlines/>
        <c:delete val="0"/>
        <c:numFmt formatCode="General" sourceLinked="1"/>
        <c:majorTickMark val="out"/>
        <c:minorTickMark val="none"/>
        <c:tickLblPos val="nextTo"/>
        <c:crossAx val="6762423"/>
        <c:crosses val="autoZero"/>
        <c:crossBetween val="midCat"/>
        <c:dispUnits/>
      </c:valAx>
      <c:valAx>
        <c:axId val="6762423"/>
        <c:scaling>
          <c:orientation val="minMax"/>
        </c:scaling>
        <c:axPos val="l"/>
        <c:majorGridlines/>
        <c:minorGridlines/>
        <c:delete val="0"/>
        <c:numFmt formatCode="General" sourceLinked="1"/>
        <c:majorTickMark val="out"/>
        <c:minorTickMark val="none"/>
        <c:tickLblPos val="nextTo"/>
        <c:crossAx val="12493366"/>
        <c:crosses val="autoZero"/>
        <c:crossBetween val="midCat"/>
        <c:dispUnits/>
      </c:valAx>
      <c:spPr>
        <a:solidFill>
          <a:srgbClr val="C0C0C0"/>
        </a:solidFill>
        <a:ln w="12700">
          <a:solidFill>
            <a:srgbClr val="808080"/>
          </a:solidFill>
        </a:ln>
      </c:spPr>
    </c:plotArea>
    <c:legend>
      <c:legendPos val="l"/>
      <c:layout>
        <c:manualLayout>
          <c:xMode val="edge"/>
          <c:yMode val="edge"/>
          <c:x val="0.00725"/>
          <c:y val="0.182"/>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75"/>
          <c:y val="0.01925"/>
          <c:w val="0.783"/>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6+3'!$T$3:$T$9</c:f>
              <c:numCache>
                <c:ptCount val="7"/>
                <c:pt idx="0">
                  <c:v>0</c:v>
                </c:pt>
                <c:pt idx="1">
                  <c:v>0</c:v>
                </c:pt>
                <c:pt idx="2">
                  <c:v>0</c:v>
                </c:pt>
                <c:pt idx="3">
                  <c:v>0</c:v>
                </c:pt>
                <c:pt idx="4">
                  <c:v>0</c:v>
                </c:pt>
                <c:pt idx="5">
                  <c:v>0</c:v>
                </c:pt>
                <c:pt idx="6">
                  <c:v>0</c:v>
                </c:pt>
              </c:numCache>
            </c:numRef>
          </c:xVal>
          <c:yVal>
            <c:numRef>
              <c:f>'F-86 6+3'!$S$3:$S$9</c:f>
              <c:numCache>
                <c:ptCount val="7"/>
                <c:pt idx="0">
                  <c:v>0</c:v>
                </c:pt>
                <c:pt idx="1">
                  <c:v>0</c:v>
                </c:pt>
                <c:pt idx="2">
                  <c:v>0</c:v>
                </c:pt>
                <c:pt idx="3">
                  <c:v>0</c:v>
                </c:pt>
                <c:pt idx="4">
                  <c:v>0</c:v>
                </c:pt>
                <c:pt idx="5">
                  <c:v>0</c:v>
                </c:pt>
                <c:pt idx="6">
                  <c:v>0</c:v>
                </c:pt>
              </c:numCache>
            </c:numRef>
          </c:yVal>
          <c:smooth val="1"/>
        </c:ser>
        <c:axId val="36904312"/>
        <c:axId val="49970041"/>
      </c:scatterChart>
      <c:valAx>
        <c:axId val="36904312"/>
        <c:scaling>
          <c:orientation val="minMax"/>
        </c:scaling>
        <c:axPos val="b"/>
        <c:majorGridlines/>
        <c:minorGridlines/>
        <c:delete val="0"/>
        <c:numFmt formatCode="General" sourceLinked="1"/>
        <c:majorTickMark val="out"/>
        <c:minorTickMark val="none"/>
        <c:tickLblPos val="nextTo"/>
        <c:crossAx val="49970041"/>
        <c:crosses val="autoZero"/>
        <c:crossBetween val="midCat"/>
        <c:dispUnits/>
      </c:valAx>
      <c:valAx>
        <c:axId val="49970041"/>
        <c:scaling>
          <c:orientation val="minMax"/>
        </c:scaling>
        <c:axPos val="l"/>
        <c:majorGridlines/>
        <c:minorGridlines/>
        <c:delete val="0"/>
        <c:numFmt formatCode="General" sourceLinked="1"/>
        <c:majorTickMark val="out"/>
        <c:minorTickMark val="none"/>
        <c:tickLblPos val="nextTo"/>
        <c:crossAx val="36904312"/>
        <c:crosses val="autoZero"/>
        <c:crossBetween val="midCat"/>
        <c:dispUnits/>
      </c:valAx>
      <c:spPr>
        <a:solidFill>
          <a:srgbClr val="C0C0C0"/>
        </a:solidFill>
        <a:ln w="12700">
          <a:solidFill>
            <a:srgbClr val="808080"/>
          </a:solidFill>
        </a:ln>
      </c:spPr>
    </c:plotArea>
    <c:legend>
      <c:legendPos val="l"/>
      <c:layout>
        <c:manualLayout>
          <c:xMode val="edge"/>
          <c:yMode val="edge"/>
          <c:x val="0.00725"/>
          <c:y val="0.247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019"/>
          <c:w val="0.7832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'F-86 6+3'!$W$3:$W$8</c:f>
              <c:numCache>
                <c:ptCount val="6"/>
                <c:pt idx="0">
                  <c:v>0</c:v>
                </c:pt>
                <c:pt idx="1">
                  <c:v>0</c:v>
                </c:pt>
                <c:pt idx="2">
                  <c:v>0</c:v>
                </c:pt>
                <c:pt idx="3">
                  <c:v>0</c:v>
                </c:pt>
                <c:pt idx="4">
                  <c:v>0</c:v>
                </c:pt>
                <c:pt idx="5">
                  <c:v>0</c:v>
                </c:pt>
              </c:numCache>
            </c:numRef>
          </c:xVal>
          <c:yVal>
            <c:numRef>
              <c:f>'F-86 6+3'!$V$3:$V$8</c:f>
              <c:numCache>
                <c:ptCount val="6"/>
                <c:pt idx="0">
                  <c:v>0</c:v>
                </c:pt>
                <c:pt idx="1">
                  <c:v>0</c:v>
                </c:pt>
                <c:pt idx="2">
                  <c:v>0</c:v>
                </c:pt>
                <c:pt idx="3">
                  <c:v>0</c:v>
                </c:pt>
                <c:pt idx="4">
                  <c:v>0</c:v>
                </c:pt>
                <c:pt idx="5">
                  <c:v>0</c:v>
                </c:pt>
              </c:numCache>
            </c:numRef>
          </c:yVal>
          <c:smooth val="1"/>
        </c:ser>
        <c:axId val="26827194"/>
        <c:axId val="66046011"/>
      </c:scatterChart>
      <c:valAx>
        <c:axId val="26827194"/>
        <c:scaling>
          <c:orientation val="minMax"/>
        </c:scaling>
        <c:axPos val="b"/>
        <c:majorGridlines/>
        <c:minorGridlines/>
        <c:delete val="0"/>
        <c:numFmt formatCode="General" sourceLinked="1"/>
        <c:majorTickMark val="out"/>
        <c:minorTickMark val="none"/>
        <c:tickLblPos val="nextTo"/>
        <c:crossAx val="66046011"/>
        <c:crosses val="autoZero"/>
        <c:crossBetween val="midCat"/>
        <c:dispUnits/>
      </c:valAx>
      <c:valAx>
        <c:axId val="66046011"/>
        <c:scaling>
          <c:orientation val="minMax"/>
        </c:scaling>
        <c:axPos val="l"/>
        <c:majorGridlines/>
        <c:minorGridlines/>
        <c:delete val="0"/>
        <c:numFmt formatCode="General" sourceLinked="1"/>
        <c:majorTickMark val="out"/>
        <c:minorTickMark val="none"/>
        <c:tickLblPos val="nextTo"/>
        <c:crossAx val="26827194"/>
        <c:crosses val="autoZero"/>
        <c:crossBetween val="midCat"/>
        <c:dispUnits/>
      </c:valAx>
      <c:spPr>
        <a:solidFill>
          <a:srgbClr val="C0C0C0"/>
        </a:solidFill>
        <a:ln w="12700">
          <a:solidFill>
            <a:srgbClr val="808080"/>
          </a:solidFill>
        </a:ln>
      </c:spPr>
    </c:plotArea>
    <c:legend>
      <c:legendPos val="l"/>
      <c:layout>
        <c:manualLayout>
          <c:xMode val="edge"/>
          <c:yMode val="edge"/>
          <c:x val="0.00725"/>
          <c:y val="0.278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'F-89'!$B$3:$B$14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'F-89'!$A$3:$A$14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65132284"/>
        <c:axId val="5740029"/>
      </c:scatterChart>
      <c:valAx>
        <c:axId val="65132284"/>
        <c:scaling>
          <c:orientation val="minMax"/>
        </c:scaling>
        <c:axPos val="b"/>
        <c:majorGridlines/>
        <c:minorGridlines/>
        <c:delete val="0"/>
        <c:numFmt formatCode="General" sourceLinked="1"/>
        <c:majorTickMark val="out"/>
        <c:minorTickMark val="none"/>
        <c:tickLblPos val="nextTo"/>
        <c:crossAx val="5740029"/>
        <c:crosses val="autoZero"/>
        <c:crossBetween val="midCat"/>
        <c:dispUnits/>
      </c:valAx>
      <c:valAx>
        <c:axId val="5740029"/>
        <c:scaling>
          <c:orientation val="minMax"/>
        </c:scaling>
        <c:axPos val="l"/>
        <c:majorGridlines/>
        <c:minorGridlines/>
        <c:delete val="0"/>
        <c:numFmt formatCode="General" sourceLinked="1"/>
        <c:majorTickMark val="out"/>
        <c:minorTickMark val="none"/>
        <c:tickLblPos val="nextTo"/>
        <c:crossAx val="651322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'FJ-4'!$T$3:$T$10</c:f>
              <c:numCache>
                <c:ptCount val="8"/>
                <c:pt idx="0">
                  <c:v>0</c:v>
                </c:pt>
                <c:pt idx="1">
                  <c:v>0</c:v>
                </c:pt>
                <c:pt idx="2">
                  <c:v>0</c:v>
                </c:pt>
                <c:pt idx="3">
                  <c:v>0</c:v>
                </c:pt>
                <c:pt idx="4">
                  <c:v>0</c:v>
                </c:pt>
                <c:pt idx="5">
                  <c:v>0</c:v>
                </c:pt>
                <c:pt idx="6">
                  <c:v>0</c:v>
                </c:pt>
                <c:pt idx="7">
                  <c:v>0</c:v>
                </c:pt>
              </c:numCache>
            </c:numRef>
          </c:xVal>
          <c:yVal>
            <c:numRef>
              <c:f>'FJ-4'!$S$3:$S$10</c:f>
              <c:numCache>
                <c:ptCount val="8"/>
                <c:pt idx="0">
                  <c:v>0</c:v>
                </c:pt>
                <c:pt idx="1">
                  <c:v>0</c:v>
                </c:pt>
                <c:pt idx="2">
                  <c:v>0</c:v>
                </c:pt>
                <c:pt idx="3">
                  <c:v>0</c:v>
                </c:pt>
                <c:pt idx="4">
                  <c:v>0</c:v>
                </c:pt>
                <c:pt idx="5">
                  <c:v>0</c:v>
                </c:pt>
                <c:pt idx="6">
                  <c:v>0</c:v>
                </c:pt>
                <c:pt idx="7">
                  <c:v>0</c:v>
                </c:pt>
              </c:numCache>
            </c:numRef>
          </c:yVal>
          <c:smooth val="1"/>
        </c:ser>
        <c:axId val="45851648"/>
        <c:axId val="27567105"/>
      </c:scatterChart>
      <c:valAx>
        <c:axId val="45851648"/>
        <c:scaling>
          <c:orientation val="minMax"/>
        </c:scaling>
        <c:axPos val="b"/>
        <c:majorGridlines/>
        <c:minorGridlines/>
        <c:delete val="0"/>
        <c:numFmt formatCode="General" sourceLinked="1"/>
        <c:majorTickMark val="out"/>
        <c:minorTickMark val="none"/>
        <c:tickLblPos val="nextTo"/>
        <c:crossAx val="27567105"/>
        <c:crosses val="autoZero"/>
        <c:crossBetween val="midCat"/>
        <c:dispUnits/>
      </c:valAx>
      <c:valAx>
        <c:axId val="27567105"/>
        <c:scaling>
          <c:orientation val="minMax"/>
        </c:scaling>
        <c:axPos val="l"/>
        <c:majorGridlines/>
        <c:minorGridlines/>
        <c:delete val="0"/>
        <c:numFmt formatCode="General" sourceLinked="1"/>
        <c:majorTickMark val="out"/>
        <c:minorTickMark val="none"/>
        <c:tickLblPos val="nextTo"/>
        <c:crossAx val="458516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'F-89'!$E$3:$E$12</c:f>
              <c:numCache>
                <c:ptCount val="10"/>
                <c:pt idx="0">
                  <c:v>0</c:v>
                </c:pt>
                <c:pt idx="1">
                  <c:v>0</c:v>
                </c:pt>
                <c:pt idx="2">
                  <c:v>0</c:v>
                </c:pt>
                <c:pt idx="3">
                  <c:v>0</c:v>
                </c:pt>
                <c:pt idx="4">
                  <c:v>0</c:v>
                </c:pt>
                <c:pt idx="5">
                  <c:v>0</c:v>
                </c:pt>
                <c:pt idx="6">
                  <c:v>0</c:v>
                </c:pt>
                <c:pt idx="7">
                  <c:v>0</c:v>
                </c:pt>
                <c:pt idx="8">
                  <c:v>0</c:v>
                </c:pt>
                <c:pt idx="9">
                  <c:v>0</c:v>
                </c:pt>
              </c:numCache>
            </c:numRef>
          </c:xVal>
          <c:yVal>
            <c:numRef>
              <c:f>'F-89'!$D$3:$D$12</c:f>
              <c:numCache>
                <c:ptCount val="10"/>
                <c:pt idx="0">
                  <c:v>0</c:v>
                </c:pt>
                <c:pt idx="1">
                  <c:v>0</c:v>
                </c:pt>
                <c:pt idx="2">
                  <c:v>0</c:v>
                </c:pt>
                <c:pt idx="3">
                  <c:v>0</c:v>
                </c:pt>
                <c:pt idx="4">
                  <c:v>0</c:v>
                </c:pt>
                <c:pt idx="5">
                  <c:v>0</c:v>
                </c:pt>
                <c:pt idx="6">
                  <c:v>0</c:v>
                </c:pt>
                <c:pt idx="7">
                  <c:v>0</c:v>
                </c:pt>
                <c:pt idx="8">
                  <c:v>0</c:v>
                </c:pt>
                <c:pt idx="9">
                  <c:v>0</c:v>
                </c:pt>
              </c:numCache>
            </c:numRef>
          </c:yVal>
          <c:smooth val="1"/>
        </c:ser>
        <c:axId val="37557566"/>
        <c:axId val="25322687"/>
      </c:scatterChart>
      <c:valAx>
        <c:axId val="37557566"/>
        <c:scaling>
          <c:orientation val="minMax"/>
        </c:scaling>
        <c:axPos val="b"/>
        <c:majorGridlines/>
        <c:minorGridlines/>
        <c:delete val="0"/>
        <c:numFmt formatCode="General" sourceLinked="1"/>
        <c:majorTickMark val="out"/>
        <c:minorTickMark val="none"/>
        <c:tickLblPos val="nextTo"/>
        <c:crossAx val="25322687"/>
        <c:crosses val="autoZero"/>
        <c:crossBetween val="midCat"/>
        <c:dispUnits/>
      </c:valAx>
      <c:valAx>
        <c:axId val="25322687"/>
        <c:scaling>
          <c:orientation val="minMax"/>
        </c:scaling>
        <c:axPos val="l"/>
        <c:majorGridlines/>
        <c:minorGridlines/>
        <c:delete val="0"/>
        <c:numFmt formatCode="General" sourceLinked="1"/>
        <c:majorTickMark val="out"/>
        <c:minorTickMark val="none"/>
        <c:tickLblPos val="nextTo"/>
        <c:crossAx val="375575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'F-89'!$H$3:$H$11</c:f>
              <c:numCache>
                <c:ptCount val="9"/>
                <c:pt idx="0">
                  <c:v>0</c:v>
                </c:pt>
                <c:pt idx="1">
                  <c:v>0</c:v>
                </c:pt>
                <c:pt idx="2">
                  <c:v>0</c:v>
                </c:pt>
                <c:pt idx="3">
                  <c:v>0</c:v>
                </c:pt>
                <c:pt idx="4">
                  <c:v>0</c:v>
                </c:pt>
                <c:pt idx="5">
                  <c:v>0</c:v>
                </c:pt>
                <c:pt idx="6">
                  <c:v>0</c:v>
                </c:pt>
                <c:pt idx="7">
                  <c:v>0</c:v>
                </c:pt>
                <c:pt idx="8">
                  <c:v>0</c:v>
                </c:pt>
              </c:numCache>
            </c:numRef>
          </c:xVal>
          <c:yVal>
            <c:numRef>
              <c:f>'F-89'!$G$3:$G$11</c:f>
              <c:numCache>
                <c:ptCount val="9"/>
                <c:pt idx="0">
                  <c:v>0</c:v>
                </c:pt>
                <c:pt idx="1">
                  <c:v>0</c:v>
                </c:pt>
                <c:pt idx="2">
                  <c:v>0</c:v>
                </c:pt>
                <c:pt idx="3">
                  <c:v>0</c:v>
                </c:pt>
                <c:pt idx="4">
                  <c:v>0</c:v>
                </c:pt>
                <c:pt idx="5">
                  <c:v>0</c:v>
                </c:pt>
                <c:pt idx="6">
                  <c:v>0</c:v>
                </c:pt>
                <c:pt idx="7">
                  <c:v>0</c:v>
                </c:pt>
                <c:pt idx="8">
                  <c:v>0</c:v>
                </c:pt>
              </c:numCache>
            </c:numRef>
          </c:yVal>
          <c:smooth val="1"/>
        </c:ser>
        <c:axId val="35361920"/>
        <c:axId val="16823425"/>
      </c:scatterChart>
      <c:valAx>
        <c:axId val="35361920"/>
        <c:scaling>
          <c:orientation val="minMax"/>
        </c:scaling>
        <c:axPos val="b"/>
        <c:majorGridlines/>
        <c:minorGridlines/>
        <c:delete val="0"/>
        <c:numFmt formatCode="General" sourceLinked="1"/>
        <c:majorTickMark val="out"/>
        <c:minorTickMark val="none"/>
        <c:tickLblPos val="nextTo"/>
        <c:crossAx val="16823425"/>
        <c:crosses val="autoZero"/>
        <c:crossBetween val="midCat"/>
        <c:dispUnits/>
      </c:valAx>
      <c:valAx>
        <c:axId val="16823425"/>
        <c:scaling>
          <c:orientation val="minMax"/>
        </c:scaling>
        <c:axPos val="l"/>
        <c:majorGridlines/>
        <c:minorGridlines/>
        <c:delete val="0"/>
        <c:numFmt formatCode="General" sourceLinked="1"/>
        <c:majorTickMark val="out"/>
        <c:minorTickMark val="none"/>
        <c:tickLblPos val="nextTo"/>
        <c:crossAx val="353619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'F-89'!$K$3:$K$9</c:f>
              <c:numCache>
                <c:ptCount val="7"/>
                <c:pt idx="0">
                  <c:v>0</c:v>
                </c:pt>
                <c:pt idx="1">
                  <c:v>0</c:v>
                </c:pt>
                <c:pt idx="2">
                  <c:v>0</c:v>
                </c:pt>
                <c:pt idx="3">
                  <c:v>0</c:v>
                </c:pt>
                <c:pt idx="4">
                  <c:v>0</c:v>
                </c:pt>
                <c:pt idx="5">
                  <c:v>0</c:v>
                </c:pt>
                <c:pt idx="6">
                  <c:v>0</c:v>
                </c:pt>
              </c:numCache>
            </c:numRef>
          </c:xVal>
          <c:yVal>
            <c:numRef>
              <c:f>'F-89'!$J$3:$J$9</c:f>
              <c:numCache>
                <c:ptCount val="7"/>
                <c:pt idx="0">
                  <c:v>0</c:v>
                </c:pt>
                <c:pt idx="1">
                  <c:v>0</c:v>
                </c:pt>
                <c:pt idx="2">
                  <c:v>0</c:v>
                </c:pt>
                <c:pt idx="3">
                  <c:v>0</c:v>
                </c:pt>
                <c:pt idx="4">
                  <c:v>0</c:v>
                </c:pt>
                <c:pt idx="5">
                  <c:v>0</c:v>
                </c:pt>
                <c:pt idx="6">
                  <c:v>0</c:v>
                </c:pt>
              </c:numCache>
            </c:numRef>
          </c:yVal>
          <c:smooth val="1"/>
        </c:ser>
        <c:axId val="19780802"/>
        <c:axId val="10683715"/>
      </c:scatterChart>
      <c:valAx>
        <c:axId val="19780802"/>
        <c:scaling>
          <c:orientation val="minMax"/>
        </c:scaling>
        <c:axPos val="b"/>
        <c:majorGridlines/>
        <c:minorGridlines/>
        <c:delete val="0"/>
        <c:numFmt formatCode="General" sourceLinked="1"/>
        <c:majorTickMark val="out"/>
        <c:minorTickMark val="none"/>
        <c:tickLblPos val="nextTo"/>
        <c:crossAx val="10683715"/>
        <c:crosses val="autoZero"/>
        <c:crossBetween val="midCat"/>
        <c:dispUnits/>
      </c:valAx>
      <c:valAx>
        <c:axId val="10683715"/>
        <c:scaling>
          <c:orientation val="minMax"/>
        </c:scaling>
        <c:axPos val="l"/>
        <c:majorGridlines/>
        <c:minorGridlines/>
        <c:delete val="0"/>
        <c:numFmt formatCode="General" sourceLinked="1"/>
        <c:majorTickMark val="out"/>
        <c:minorTickMark val="none"/>
        <c:tickLblPos val="nextTo"/>
        <c:crossAx val="197808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'F-89'!$N$3:$N$10</c:f>
              <c:numCache>
                <c:ptCount val="8"/>
                <c:pt idx="0">
                  <c:v>0</c:v>
                </c:pt>
                <c:pt idx="1">
                  <c:v>0</c:v>
                </c:pt>
                <c:pt idx="2">
                  <c:v>0</c:v>
                </c:pt>
                <c:pt idx="3">
                  <c:v>0</c:v>
                </c:pt>
                <c:pt idx="4">
                  <c:v>0</c:v>
                </c:pt>
                <c:pt idx="5">
                  <c:v>0</c:v>
                </c:pt>
                <c:pt idx="6">
                  <c:v>0</c:v>
                </c:pt>
                <c:pt idx="7">
                  <c:v>0</c:v>
                </c:pt>
              </c:numCache>
            </c:numRef>
          </c:xVal>
          <c:yVal>
            <c:numRef>
              <c:f>'F-89'!$M$3:$M$10</c:f>
              <c:numCache>
                <c:ptCount val="8"/>
                <c:pt idx="0">
                  <c:v>0</c:v>
                </c:pt>
                <c:pt idx="1">
                  <c:v>0</c:v>
                </c:pt>
                <c:pt idx="2">
                  <c:v>0</c:v>
                </c:pt>
                <c:pt idx="3">
                  <c:v>0</c:v>
                </c:pt>
                <c:pt idx="4">
                  <c:v>0</c:v>
                </c:pt>
                <c:pt idx="5">
                  <c:v>0</c:v>
                </c:pt>
                <c:pt idx="6">
                  <c:v>0</c:v>
                </c:pt>
                <c:pt idx="7">
                  <c:v>0</c:v>
                </c:pt>
              </c:numCache>
            </c:numRef>
          </c:yVal>
          <c:smooth val="1"/>
        </c:ser>
        <c:axId val="23352836"/>
        <c:axId val="41539333"/>
      </c:scatterChart>
      <c:valAx>
        <c:axId val="23352836"/>
        <c:scaling>
          <c:orientation val="minMax"/>
        </c:scaling>
        <c:axPos val="b"/>
        <c:majorGridlines/>
        <c:minorGridlines/>
        <c:delete val="0"/>
        <c:numFmt formatCode="General" sourceLinked="1"/>
        <c:majorTickMark val="out"/>
        <c:minorTickMark val="none"/>
        <c:tickLblPos val="nextTo"/>
        <c:crossAx val="41539333"/>
        <c:crosses val="autoZero"/>
        <c:crossBetween val="midCat"/>
        <c:dispUnits/>
      </c:valAx>
      <c:valAx>
        <c:axId val="41539333"/>
        <c:scaling>
          <c:orientation val="minMax"/>
        </c:scaling>
        <c:axPos val="l"/>
        <c:majorGridlines/>
        <c:minorGridlines/>
        <c:delete val="0"/>
        <c:numFmt formatCode="General" sourceLinked="1"/>
        <c:majorTickMark val="out"/>
        <c:minorTickMark val="none"/>
        <c:tickLblPos val="nextTo"/>
        <c:crossAx val="233528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'F-89'!$Q$3:$Q$7</c:f>
              <c:numCache>
                <c:ptCount val="5"/>
                <c:pt idx="0">
                  <c:v>0</c:v>
                </c:pt>
                <c:pt idx="1">
                  <c:v>0</c:v>
                </c:pt>
                <c:pt idx="2">
                  <c:v>0</c:v>
                </c:pt>
                <c:pt idx="3">
                  <c:v>0</c:v>
                </c:pt>
                <c:pt idx="4">
                  <c:v>0</c:v>
                </c:pt>
              </c:numCache>
            </c:numRef>
          </c:xVal>
          <c:yVal>
            <c:numRef>
              <c:f>'F-89'!$P$3:$P$7</c:f>
              <c:numCache>
                <c:ptCount val="5"/>
                <c:pt idx="0">
                  <c:v>0</c:v>
                </c:pt>
                <c:pt idx="1">
                  <c:v>0</c:v>
                </c:pt>
                <c:pt idx="2">
                  <c:v>0</c:v>
                </c:pt>
                <c:pt idx="3">
                  <c:v>0</c:v>
                </c:pt>
                <c:pt idx="4">
                  <c:v>0</c:v>
                </c:pt>
              </c:numCache>
            </c:numRef>
          </c:yVal>
          <c:smooth val="1"/>
        </c:ser>
        <c:axId val="15702086"/>
        <c:axId val="14002631"/>
      </c:scatterChart>
      <c:valAx>
        <c:axId val="15702086"/>
        <c:scaling>
          <c:orientation val="minMax"/>
        </c:scaling>
        <c:axPos val="b"/>
        <c:majorGridlines/>
        <c:minorGridlines/>
        <c:delete val="0"/>
        <c:numFmt formatCode="General" sourceLinked="1"/>
        <c:majorTickMark val="out"/>
        <c:minorTickMark val="none"/>
        <c:tickLblPos val="nextTo"/>
        <c:crossAx val="14002631"/>
        <c:crosses val="autoZero"/>
        <c:crossBetween val="midCat"/>
        <c:dispUnits/>
      </c:valAx>
      <c:valAx>
        <c:axId val="14002631"/>
        <c:scaling>
          <c:orientation val="minMax"/>
        </c:scaling>
        <c:axPos val="l"/>
        <c:majorGridlines/>
        <c:minorGridlines/>
        <c:delete val="0"/>
        <c:numFmt formatCode="General" sourceLinked="1"/>
        <c:majorTickMark val="out"/>
        <c:minorTickMark val="none"/>
        <c:tickLblPos val="nextTo"/>
        <c:crossAx val="157020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'F-94'!$B$3:$B$14</c:f>
              <c:numCache>
                <c:ptCount val="12"/>
                <c:pt idx="0">
                  <c:v>120</c:v>
                </c:pt>
                <c:pt idx="1">
                  <c:v>145</c:v>
                </c:pt>
                <c:pt idx="2">
                  <c:v>177</c:v>
                </c:pt>
                <c:pt idx="3">
                  <c:v>210</c:v>
                </c:pt>
                <c:pt idx="4">
                  <c:v>256</c:v>
                </c:pt>
                <c:pt idx="5">
                  <c:v>341</c:v>
                </c:pt>
                <c:pt idx="6">
                  <c:v>610</c:v>
                </c:pt>
                <c:pt idx="7">
                  <c:v>680</c:v>
                </c:pt>
                <c:pt idx="8">
                  <c:v>692</c:v>
                </c:pt>
                <c:pt idx="9">
                  <c:v>699</c:v>
                </c:pt>
                <c:pt idx="10">
                  <c:v>625</c:v>
                </c:pt>
                <c:pt idx="11">
                  <c:v>560</c:v>
                </c:pt>
              </c:numCache>
            </c:numRef>
          </c:xVal>
          <c:yVal>
            <c:numRef>
              <c:f>'F-94'!$A$3:$A$14</c:f>
              <c:numCache>
                <c:ptCount val="12"/>
                <c:pt idx="0">
                  <c:v>0</c:v>
                </c:pt>
                <c:pt idx="1">
                  <c:v>10000</c:v>
                </c:pt>
                <c:pt idx="2">
                  <c:v>20000</c:v>
                </c:pt>
                <c:pt idx="3">
                  <c:v>30000</c:v>
                </c:pt>
                <c:pt idx="4">
                  <c:v>40000</c:v>
                </c:pt>
                <c:pt idx="5">
                  <c:v>51000</c:v>
                </c:pt>
                <c:pt idx="6">
                  <c:v>51000</c:v>
                </c:pt>
                <c:pt idx="7">
                  <c:v>40000</c:v>
                </c:pt>
                <c:pt idx="8">
                  <c:v>30000</c:v>
                </c:pt>
                <c:pt idx="9">
                  <c:v>20000</c:v>
                </c:pt>
                <c:pt idx="10">
                  <c:v>10000</c:v>
                </c:pt>
                <c:pt idx="11">
                  <c:v>0</c:v>
                </c:pt>
              </c:numCache>
            </c:numRef>
          </c:yVal>
          <c:smooth val="1"/>
        </c:ser>
        <c:axId val="37755784"/>
        <c:axId val="38206857"/>
      </c:scatterChart>
      <c:valAx>
        <c:axId val="37755784"/>
        <c:scaling>
          <c:orientation val="minMax"/>
        </c:scaling>
        <c:axPos val="b"/>
        <c:majorGridlines/>
        <c:minorGridlines/>
        <c:delete val="0"/>
        <c:numFmt formatCode="General" sourceLinked="1"/>
        <c:majorTickMark val="out"/>
        <c:minorTickMark val="none"/>
        <c:tickLblPos val="nextTo"/>
        <c:crossAx val="38206857"/>
        <c:crosses val="autoZero"/>
        <c:crossBetween val="midCat"/>
        <c:dispUnits/>
      </c:valAx>
      <c:valAx>
        <c:axId val="38206857"/>
        <c:scaling>
          <c:orientation val="minMax"/>
        </c:scaling>
        <c:axPos val="l"/>
        <c:majorGridlines/>
        <c:minorGridlines/>
        <c:delete val="0"/>
        <c:numFmt formatCode="General" sourceLinked="1"/>
        <c:majorTickMark val="out"/>
        <c:minorTickMark val="none"/>
        <c:tickLblPos val="nextTo"/>
        <c:crossAx val="377557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'F-94'!$E$3:$E$14</c:f>
              <c:numCache>
                <c:ptCount val="12"/>
                <c:pt idx="0">
                  <c:v>185</c:v>
                </c:pt>
                <c:pt idx="1">
                  <c:v>220</c:v>
                </c:pt>
                <c:pt idx="2">
                  <c:v>257</c:v>
                </c:pt>
                <c:pt idx="3">
                  <c:v>303</c:v>
                </c:pt>
                <c:pt idx="4">
                  <c:v>376</c:v>
                </c:pt>
                <c:pt idx="5">
                  <c:v>460</c:v>
                </c:pt>
                <c:pt idx="6">
                  <c:v>628</c:v>
                </c:pt>
                <c:pt idx="7">
                  <c:v>663</c:v>
                </c:pt>
                <c:pt idx="8">
                  <c:v>641</c:v>
                </c:pt>
                <c:pt idx="9">
                  <c:v>639</c:v>
                </c:pt>
                <c:pt idx="10">
                  <c:v>588</c:v>
                </c:pt>
                <c:pt idx="11">
                  <c:v>550</c:v>
                </c:pt>
              </c:numCache>
            </c:numRef>
          </c:xVal>
          <c:yVal>
            <c:numRef>
              <c:f>'F-94'!$D$3:$D$14</c:f>
              <c:numCache>
                <c:ptCount val="12"/>
                <c:pt idx="0">
                  <c:v>0</c:v>
                </c:pt>
                <c:pt idx="1">
                  <c:v>10000</c:v>
                </c:pt>
                <c:pt idx="2">
                  <c:v>20000</c:v>
                </c:pt>
                <c:pt idx="3">
                  <c:v>30000</c:v>
                </c:pt>
                <c:pt idx="4">
                  <c:v>40000</c:v>
                </c:pt>
                <c:pt idx="5">
                  <c:v>45500</c:v>
                </c:pt>
                <c:pt idx="6">
                  <c:v>45500</c:v>
                </c:pt>
                <c:pt idx="7">
                  <c:v>40000</c:v>
                </c:pt>
                <c:pt idx="8">
                  <c:v>30000</c:v>
                </c:pt>
                <c:pt idx="9">
                  <c:v>20000</c:v>
                </c:pt>
                <c:pt idx="10">
                  <c:v>10000</c:v>
                </c:pt>
                <c:pt idx="11">
                  <c:v>0</c:v>
                </c:pt>
              </c:numCache>
            </c:numRef>
          </c:yVal>
          <c:smooth val="1"/>
        </c:ser>
        <c:axId val="417738"/>
        <c:axId val="27152971"/>
      </c:scatterChart>
      <c:valAx>
        <c:axId val="417738"/>
        <c:scaling>
          <c:orientation val="minMax"/>
        </c:scaling>
        <c:axPos val="b"/>
        <c:majorGridlines/>
        <c:minorGridlines/>
        <c:delete val="0"/>
        <c:numFmt formatCode="General" sourceLinked="1"/>
        <c:majorTickMark val="out"/>
        <c:minorTickMark val="none"/>
        <c:tickLblPos val="nextTo"/>
        <c:crossAx val="27152971"/>
        <c:crosses val="autoZero"/>
        <c:crossBetween val="midCat"/>
        <c:dispUnits/>
      </c:valAx>
      <c:valAx>
        <c:axId val="27152971"/>
        <c:scaling>
          <c:orientation val="minMax"/>
        </c:scaling>
        <c:axPos val="l"/>
        <c:majorGridlines/>
        <c:minorGridlines/>
        <c:delete val="0"/>
        <c:numFmt formatCode="General" sourceLinked="1"/>
        <c:majorTickMark val="out"/>
        <c:minorTickMark val="none"/>
        <c:tickLblPos val="nextTo"/>
        <c:crossAx val="41773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5"/>
          <c:w val="0.7975"/>
          <c:h val="0.936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'F-94'!$H$3:$H$12</c:f>
              <c:numCache>
                <c:ptCount val="10"/>
                <c:pt idx="0">
                  <c:v>220</c:v>
                </c:pt>
                <c:pt idx="1">
                  <c:v>260</c:v>
                </c:pt>
                <c:pt idx="2">
                  <c:v>303</c:v>
                </c:pt>
                <c:pt idx="3">
                  <c:v>364</c:v>
                </c:pt>
                <c:pt idx="4">
                  <c:v>438</c:v>
                </c:pt>
                <c:pt idx="5">
                  <c:v>648</c:v>
                </c:pt>
                <c:pt idx="6">
                  <c:v>600</c:v>
                </c:pt>
                <c:pt idx="7">
                  <c:v>584</c:v>
                </c:pt>
                <c:pt idx="8">
                  <c:v>577</c:v>
                </c:pt>
                <c:pt idx="9">
                  <c:v>550</c:v>
                </c:pt>
              </c:numCache>
            </c:numRef>
          </c:xVal>
          <c:yVal>
            <c:numRef>
              <c:f>'F-94'!$G$3:$G$12</c:f>
              <c:numCache>
                <c:ptCount val="10"/>
                <c:pt idx="0">
                  <c:v>0</c:v>
                </c:pt>
                <c:pt idx="1">
                  <c:v>10000</c:v>
                </c:pt>
                <c:pt idx="2">
                  <c:v>20000</c:v>
                </c:pt>
                <c:pt idx="3">
                  <c:v>30000</c:v>
                </c:pt>
                <c:pt idx="4">
                  <c:v>40000</c:v>
                </c:pt>
                <c:pt idx="5">
                  <c:v>40000</c:v>
                </c:pt>
                <c:pt idx="6">
                  <c:v>30000</c:v>
                </c:pt>
                <c:pt idx="7">
                  <c:v>20000</c:v>
                </c:pt>
                <c:pt idx="8">
                  <c:v>10000</c:v>
                </c:pt>
                <c:pt idx="9">
                  <c:v>0</c:v>
                </c:pt>
              </c:numCache>
            </c:numRef>
          </c:yVal>
          <c:smooth val="1"/>
        </c:ser>
        <c:axId val="20112652"/>
        <c:axId val="32253965"/>
      </c:scatterChart>
      <c:valAx>
        <c:axId val="20112652"/>
        <c:scaling>
          <c:orientation val="minMax"/>
        </c:scaling>
        <c:axPos val="b"/>
        <c:majorGridlines/>
        <c:minorGridlines/>
        <c:delete val="0"/>
        <c:numFmt formatCode="General" sourceLinked="1"/>
        <c:majorTickMark val="out"/>
        <c:minorTickMark val="none"/>
        <c:tickLblPos val="nextTo"/>
        <c:crossAx val="32253965"/>
        <c:crosses val="autoZero"/>
        <c:crossBetween val="midCat"/>
        <c:dispUnits/>
      </c:valAx>
      <c:valAx>
        <c:axId val="32253965"/>
        <c:scaling>
          <c:orientation val="minMax"/>
        </c:scaling>
        <c:axPos val="l"/>
        <c:majorGridlines/>
        <c:minorGridlines/>
        <c:delete val="0"/>
        <c:numFmt formatCode="General" sourceLinked="1"/>
        <c:majorTickMark val="out"/>
        <c:minorTickMark val="none"/>
        <c:tickLblPos val="nextTo"/>
        <c:crossAx val="2011265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3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'F-94'!$K$3:$K$11</c:f>
              <c:numCache>
                <c:ptCount val="9"/>
                <c:pt idx="0">
                  <c:v>285</c:v>
                </c:pt>
                <c:pt idx="1">
                  <c:v>328</c:v>
                </c:pt>
                <c:pt idx="2">
                  <c:v>387</c:v>
                </c:pt>
                <c:pt idx="3">
                  <c:v>458</c:v>
                </c:pt>
                <c:pt idx="4">
                  <c:v>491</c:v>
                </c:pt>
                <c:pt idx="5">
                  <c:v>524</c:v>
                </c:pt>
                <c:pt idx="6">
                  <c:v>559</c:v>
                </c:pt>
                <c:pt idx="7">
                  <c:v>567</c:v>
                </c:pt>
                <c:pt idx="8">
                  <c:v>550</c:v>
                </c:pt>
              </c:numCache>
            </c:numRef>
          </c:xVal>
          <c:yVal>
            <c:numRef>
              <c:f>'F-94'!$J$3:$J$11</c:f>
              <c:numCache>
                <c:ptCount val="9"/>
                <c:pt idx="0">
                  <c:v>0</c:v>
                </c:pt>
                <c:pt idx="1">
                  <c:v>10000</c:v>
                </c:pt>
                <c:pt idx="2">
                  <c:v>20000</c:v>
                </c:pt>
                <c:pt idx="3">
                  <c:v>30000</c:v>
                </c:pt>
                <c:pt idx="4">
                  <c:v>34000</c:v>
                </c:pt>
                <c:pt idx="5">
                  <c:v>30000</c:v>
                </c:pt>
                <c:pt idx="6">
                  <c:v>20000</c:v>
                </c:pt>
                <c:pt idx="7">
                  <c:v>10000</c:v>
                </c:pt>
                <c:pt idx="8">
                  <c:v>0</c:v>
                </c:pt>
              </c:numCache>
            </c:numRef>
          </c:yVal>
          <c:smooth val="1"/>
        </c:ser>
        <c:axId val="16132942"/>
        <c:axId val="42008271"/>
      </c:scatterChart>
      <c:valAx>
        <c:axId val="16132942"/>
        <c:scaling>
          <c:orientation val="minMax"/>
        </c:scaling>
        <c:axPos val="b"/>
        <c:majorGridlines/>
        <c:minorGridlines/>
        <c:delete val="0"/>
        <c:numFmt formatCode="General" sourceLinked="1"/>
        <c:majorTickMark val="out"/>
        <c:minorTickMark val="none"/>
        <c:tickLblPos val="nextTo"/>
        <c:crossAx val="42008271"/>
        <c:crosses val="autoZero"/>
        <c:crossBetween val="midCat"/>
        <c:dispUnits/>
      </c:valAx>
      <c:valAx>
        <c:axId val="42008271"/>
        <c:scaling>
          <c:orientation val="minMax"/>
        </c:scaling>
        <c:axPos val="l"/>
        <c:majorGridlines/>
        <c:minorGridlines/>
        <c:delete val="0"/>
        <c:numFmt formatCode="General" sourceLinked="1"/>
        <c:majorTickMark val="out"/>
        <c:minorTickMark val="none"/>
        <c:tickLblPos val="nextTo"/>
        <c:crossAx val="161329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'F-94'!$N$3:$N$10</c:f>
              <c:numCache>
                <c:ptCount val="8"/>
                <c:pt idx="0">
                  <c:v>315</c:v>
                </c:pt>
                <c:pt idx="1">
                  <c:v>367</c:v>
                </c:pt>
                <c:pt idx="2">
                  <c:v>431</c:v>
                </c:pt>
                <c:pt idx="3">
                  <c:v>484.5</c:v>
                </c:pt>
                <c:pt idx="4">
                  <c:v>538</c:v>
                </c:pt>
                <c:pt idx="5">
                  <c:v>550</c:v>
                </c:pt>
                <c:pt idx="6">
                  <c:v>550</c:v>
                </c:pt>
              </c:numCache>
            </c:numRef>
          </c:xVal>
          <c:yVal>
            <c:numRef>
              <c:f>'F-94'!$M$3:$M$10</c:f>
              <c:numCache>
                <c:ptCount val="8"/>
                <c:pt idx="0">
                  <c:v>0</c:v>
                </c:pt>
                <c:pt idx="1">
                  <c:v>10000</c:v>
                </c:pt>
                <c:pt idx="2">
                  <c:v>20000</c:v>
                </c:pt>
                <c:pt idx="3">
                  <c:v>27000</c:v>
                </c:pt>
                <c:pt idx="4">
                  <c:v>20000</c:v>
                </c:pt>
                <c:pt idx="5">
                  <c:v>10000</c:v>
                </c:pt>
                <c:pt idx="6">
                  <c:v>0</c:v>
                </c:pt>
              </c:numCache>
            </c:numRef>
          </c:yVal>
          <c:smooth val="1"/>
        </c:ser>
        <c:axId val="46183056"/>
        <c:axId val="49108625"/>
      </c:scatterChart>
      <c:valAx>
        <c:axId val="46183056"/>
        <c:scaling>
          <c:orientation val="minMax"/>
        </c:scaling>
        <c:axPos val="b"/>
        <c:majorGridlines/>
        <c:minorGridlines/>
        <c:delete val="0"/>
        <c:numFmt formatCode="General" sourceLinked="1"/>
        <c:majorTickMark val="out"/>
        <c:minorTickMark val="none"/>
        <c:tickLblPos val="nextTo"/>
        <c:crossAx val="49108625"/>
        <c:crosses val="autoZero"/>
        <c:crossBetween val="midCat"/>
        <c:dispUnits/>
      </c:valAx>
      <c:valAx>
        <c:axId val="49108625"/>
        <c:scaling>
          <c:orientation val="minMax"/>
        </c:scaling>
        <c:axPos val="l"/>
        <c:majorGridlines/>
        <c:minorGridlines/>
        <c:delete val="0"/>
        <c:numFmt formatCode="General" sourceLinked="1"/>
        <c:majorTickMark val="out"/>
        <c:minorTickMark val="none"/>
        <c:tickLblPos val="nextTo"/>
        <c:crossAx val="4618305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'F-8'!$B$3:$B$18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'F-8'!$A$3:$A$18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axId val="47031362"/>
        <c:axId val="37139651"/>
      </c:scatterChart>
      <c:valAx>
        <c:axId val="47031362"/>
        <c:scaling>
          <c:orientation val="minMax"/>
        </c:scaling>
        <c:axPos val="b"/>
        <c:majorGridlines/>
        <c:minorGridlines/>
        <c:delete val="0"/>
        <c:numFmt formatCode="General" sourceLinked="1"/>
        <c:majorTickMark val="out"/>
        <c:minorTickMark val="none"/>
        <c:tickLblPos val="nextTo"/>
        <c:crossAx val="37139651"/>
        <c:crosses val="autoZero"/>
        <c:crossBetween val="midCat"/>
        <c:dispUnits/>
      </c:valAx>
      <c:valAx>
        <c:axId val="37139651"/>
        <c:scaling>
          <c:orientation val="minMax"/>
        </c:scaling>
        <c:axPos val="l"/>
        <c:majorGridlines/>
        <c:minorGridlines/>
        <c:delete val="0"/>
        <c:numFmt formatCode="General" sourceLinked="1"/>
        <c:majorTickMark val="out"/>
        <c:minorTickMark val="none"/>
        <c:tickLblPos val="nextTo"/>
        <c:crossAx val="470313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'F-94'!$Q$3:$Q$8</c:f>
              <c:numCache>
                <c:ptCount val="6"/>
                <c:pt idx="0">
                  <c:v>347</c:v>
                </c:pt>
                <c:pt idx="1">
                  <c:v>403</c:v>
                </c:pt>
                <c:pt idx="2">
                  <c:v>470</c:v>
                </c:pt>
                <c:pt idx="3">
                  <c:v>485</c:v>
                </c:pt>
                <c:pt idx="4">
                  <c:v>529</c:v>
                </c:pt>
                <c:pt idx="5">
                  <c:v>545</c:v>
                </c:pt>
              </c:numCache>
            </c:numRef>
          </c:xVal>
          <c:yVal>
            <c:numRef>
              <c:f>'F-94'!$P$3:$P$8</c:f>
              <c:numCache>
                <c:ptCount val="6"/>
                <c:pt idx="0">
                  <c:v>0</c:v>
                </c:pt>
                <c:pt idx="1">
                  <c:v>10000</c:v>
                </c:pt>
                <c:pt idx="2">
                  <c:v>20000</c:v>
                </c:pt>
                <c:pt idx="3">
                  <c:v>20000</c:v>
                </c:pt>
                <c:pt idx="4">
                  <c:v>10000</c:v>
                </c:pt>
                <c:pt idx="5">
                  <c:v>0</c:v>
                </c:pt>
              </c:numCache>
            </c:numRef>
          </c:yVal>
          <c:smooth val="1"/>
        </c:ser>
        <c:axId val="37944018"/>
        <c:axId val="50442067"/>
      </c:scatterChart>
      <c:valAx>
        <c:axId val="37944018"/>
        <c:scaling>
          <c:orientation val="minMax"/>
        </c:scaling>
        <c:axPos val="b"/>
        <c:majorGridlines/>
        <c:minorGridlines/>
        <c:delete val="0"/>
        <c:numFmt formatCode="General" sourceLinked="1"/>
        <c:majorTickMark val="out"/>
        <c:minorTickMark val="none"/>
        <c:tickLblPos val="nextTo"/>
        <c:crossAx val="50442067"/>
        <c:crosses val="autoZero"/>
        <c:crossBetween val="midCat"/>
        <c:dispUnits/>
      </c:valAx>
      <c:valAx>
        <c:axId val="50442067"/>
        <c:scaling>
          <c:orientation val="minMax"/>
        </c:scaling>
        <c:axPos val="l"/>
        <c:majorGridlines/>
        <c:minorGridlines/>
        <c:delete val="0"/>
        <c:numFmt formatCode="General" sourceLinked="1"/>
        <c:majorTickMark val="out"/>
        <c:minorTickMark val="none"/>
        <c:tickLblPos val="nextTo"/>
        <c:crossAx val="379440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'F-94'!$T$3:$T$7</c:f>
              <c:numCache>
                <c:ptCount val="5"/>
                <c:pt idx="0">
                  <c:v>378</c:v>
                </c:pt>
                <c:pt idx="1">
                  <c:v>437</c:v>
                </c:pt>
                <c:pt idx="2">
                  <c:v>469</c:v>
                </c:pt>
                <c:pt idx="3">
                  <c:v>501</c:v>
                </c:pt>
                <c:pt idx="4">
                  <c:v>530</c:v>
                </c:pt>
              </c:numCache>
            </c:numRef>
          </c:xVal>
          <c:yVal>
            <c:numRef>
              <c:f>'F-94'!$S$3:$S$7</c:f>
              <c:numCache>
                <c:ptCount val="5"/>
                <c:pt idx="0">
                  <c:v>0</c:v>
                </c:pt>
                <c:pt idx="1">
                  <c:v>10000</c:v>
                </c:pt>
                <c:pt idx="2">
                  <c:v>12500</c:v>
                </c:pt>
                <c:pt idx="3">
                  <c:v>10000</c:v>
                </c:pt>
                <c:pt idx="4">
                  <c:v>0</c:v>
                </c:pt>
              </c:numCache>
            </c:numRef>
          </c:yVal>
          <c:smooth val="1"/>
        </c:ser>
        <c:axId val="57508884"/>
        <c:axId val="47089941"/>
      </c:scatterChart>
      <c:valAx>
        <c:axId val="57508884"/>
        <c:scaling>
          <c:orientation val="minMax"/>
        </c:scaling>
        <c:axPos val="b"/>
        <c:majorGridlines/>
        <c:minorGridlines/>
        <c:delete val="0"/>
        <c:numFmt formatCode="General" sourceLinked="1"/>
        <c:majorTickMark val="out"/>
        <c:minorTickMark val="none"/>
        <c:tickLblPos val="nextTo"/>
        <c:crossAx val="47089941"/>
        <c:crosses val="autoZero"/>
        <c:crossBetween val="midCat"/>
        <c:dispUnits/>
      </c:valAx>
      <c:valAx>
        <c:axId val="47089941"/>
        <c:scaling>
          <c:orientation val="minMax"/>
        </c:scaling>
        <c:axPos val="l"/>
        <c:majorGridlines/>
        <c:minorGridlines/>
        <c:delete val="0"/>
        <c:numFmt formatCode="General" sourceLinked="1"/>
        <c:majorTickMark val="out"/>
        <c:minorTickMark val="none"/>
        <c:tickLblPos val="nextTo"/>
        <c:crossAx val="575088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'F-94'!$W$3:$W$6</c:f>
              <c:numCache>
                <c:ptCount val="4"/>
                <c:pt idx="0">
                  <c:v>397</c:v>
                </c:pt>
                <c:pt idx="1">
                  <c:v>445</c:v>
                </c:pt>
                <c:pt idx="2">
                  <c:v>472</c:v>
                </c:pt>
                <c:pt idx="3">
                  <c:v>510</c:v>
                </c:pt>
              </c:numCache>
            </c:numRef>
          </c:xVal>
          <c:yVal>
            <c:numRef>
              <c:f>'F-94'!$V$3:$V$6</c:f>
              <c:numCache>
                <c:ptCount val="4"/>
                <c:pt idx="0">
                  <c:v>0</c:v>
                </c:pt>
                <c:pt idx="1">
                  <c:v>8000</c:v>
                </c:pt>
                <c:pt idx="2">
                  <c:v>8000</c:v>
                </c:pt>
                <c:pt idx="3">
                  <c:v>0</c:v>
                </c:pt>
              </c:numCache>
            </c:numRef>
          </c:yVal>
          <c:smooth val="1"/>
        </c:ser>
        <c:axId val="40947286"/>
        <c:axId val="44327895"/>
      </c:scatterChart>
      <c:valAx>
        <c:axId val="40947286"/>
        <c:scaling>
          <c:orientation val="minMax"/>
        </c:scaling>
        <c:axPos val="b"/>
        <c:majorGridlines/>
        <c:minorGridlines/>
        <c:delete val="0"/>
        <c:numFmt formatCode="General" sourceLinked="1"/>
        <c:majorTickMark val="out"/>
        <c:minorTickMark val="none"/>
        <c:tickLblPos val="nextTo"/>
        <c:crossAx val="44327895"/>
        <c:crosses val="autoZero"/>
        <c:crossBetween val="midCat"/>
        <c:dispUnits/>
      </c:valAx>
      <c:valAx>
        <c:axId val="44327895"/>
        <c:scaling>
          <c:orientation val="minMax"/>
        </c:scaling>
        <c:axPos val="l"/>
        <c:majorGridlines/>
        <c:minorGridlines/>
        <c:delete val="0"/>
        <c:numFmt formatCode="General" sourceLinked="1"/>
        <c:majorTickMark val="out"/>
        <c:minorTickMark val="none"/>
        <c:tickLblPos val="nextTo"/>
        <c:crossAx val="409472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2"/>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'F-94'!$Z$3:$Z$5</c:f>
              <c:numCache>
                <c:ptCount val="3"/>
                <c:pt idx="0">
                  <c:v>0</c:v>
                </c:pt>
                <c:pt idx="1">
                  <c:v>0</c:v>
                </c:pt>
                <c:pt idx="2">
                  <c:v>0</c:v>
                </c:pt>
              </c:numCache>
            </c:numRef>
          </c:xVal>
          <c:yVal>
            <c:numRef>
              <c:f>'F-94'!$Y$3:$Y$5</c:f>
              <c:numCache>
                <c:ptCount val="3"/>
                <c:pt idx="0">
                  <c:v>0</c:v>
                </c:pt>
                <c:pt idx="1">
                  <c:v>0</c:v>
                </c:pt>
                <c:pt idx="2">
                  <c:v>0</c:v>
                </c:pt>
              </c:numCache>
            </c:numRef>
          </c:yVal>
          <c:smooth val="1"/>
        </c:ser>
        <c:axId val="62740888"/>
        <c:axId val="51625881"/>
      </c:scatterChart>
      <c:valAx>
        <c:axId val="62740888"/>
        <c:scaling>
          <c:orientation val="minMax"/>
        </c:scaling>
        <c:axPos val="b"/>
        <c:majorGridlines/>
        <c:minorGridlines/>
        <c:delete val="0"/>
        <c:numFmt formatCode="General" sourceLinked="1"/>
        <c:majorTickMark val="out"/>
        <c:minorTickMark val="none"/>
        <c:tickLblPos val="nextTo"/>
        <c:crossAx val="51625881"/>
        <c:crosses val="autoZero"/>
        <c:crossBetween val="midCat"/>
        <c:dispUnits/>
      </c:valAx>
      <c:valAx>
        <c:axId val="51625881"/>
        <c:scaling>
          <c:orientation val="minMax"/>
        </c:scaling>
        <c:axPos val="l"/>
        <c:majorGridlines/>
        <c:minorGridlines/>
        <c:delete val="0"/>
        <c:numFmt formatCode="General" sourceLinked="1"/>
        <c:majorTickMark val="out"/>
        <c:minorTickMark val="none"/>
        <c:tickLblPos val="nextTo"/>
        <c:crossAx val="627408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5"/>
          <c:y val="0.019"/>
          <c:w val="0.81"/>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'F-100'!$B$3:$B$15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'F-100'!$A$3:$A$15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39066"/>
        <c:axId val="15539291"/>
      </c:scatterChart>
      <c:valAx>
        <c:axId val="239066"/>
        <c:scaling>
          <c:orientation val="minMax"/>
        </c:scaling>
        <c:axPos val="b"/>
        <c:majorGridlines/>
        <c:minorGridlines/>
        <c:delete val="0"/>
        <c:numFmt formatCode="General" sourceLinked="1"/>
        <c:majorTickMark val="out"/>
        <c:minorTickMark val="none"/>
        <c:tickLblPos val="nextTo"/>
        <c:crossAx val="15539291"/>
        <c:crosses val="autoZero"/>
        <c:crossBetween val="midCat"/>
        <c:dispUnits/>
      </c:valAx>
      <c:valAx>
        <c:axId val="15539291"/>
        <c:scaling>
          <c:orientation val="minMax"/>
        </c:scaling>
        <c:axPos val="l"/>
        <c:majorGridlines/>
        <c:minorGridlines/>
        <c:delete val="0"/>
        <c:numFmt formatCode="General" sourceLinked="1"/>
        <c:majorTickMark val="out"/>
        <c:minorTickMark val="none"/>
        <c:tickLblPos val="nextTo"/>
        <c:crossAx val="2390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25"/>
          <c:y val="0.01875"/>
          <c:w val="0.8082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'F-100'!$E$3:$E$15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'F-100'!$D$3:$D$15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420956"/>
        <c:axId val="21035549"/>
      </c:scatterChart>
      <c:valAx>
        <c:axId val="3420956"/>
        <c:scaling>
          <c:orientation val="minMax"/>
        </c:scaling>
        <c:axPos val="b"/>
        <c:majorGridlines/>
        <c:minorGridlines/>
        <c:delete val="0"/>
        <c:numFmt formatCode="General" sourceLinked="1"/>
        <c:majorTickMark val="out"/>
        <c:minorTickMark val="none"/>
        <c:tickLblPos val="nextTo"/>
        <c:crossAx val="21035549"/>
        <c:crosses val="autoZero"/>
        <c:crossBetween val="midCat"/>
        <c:dispUnits/>
      </c:valAx>
      <c:valAx>
        <c:axId val="21035549"/>
        <c:scaling>
          <c:orientation val="minMax"/>
        </c:scaling>
        <c:axPos val="l"/>
        <c:majorGridlines/>
        <c:minorGridlines/>
        <c:delete val="0"/>
        <c:numFmt formatCode="General" sourceLinked="1"/>
        <c:majorTickMark val="out"/>
        <c:minorTickMark val="none"/>
        <c:tickLblPos val="nextTo"/>
        <c:crossAx val="342095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01875"/>
          <c:w val="0.804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'F-100'!$H$3:$H$14</c:f>
              <c:numCache>
                <c:ptCount val="12"/>
                <c:pt idx="0">
                  <c:v>238</c:v>
                </c:pt>
                <c:pt idx="1">
                  <c:v>248</c:v>
                </c:pt>
                <c:pt idx="2">
                  <c:v>297.5</c:v>
                </c:pt>
                <c:pt idx="3">
                  <c:v>357</c:v>
                </c:pt>
                <c:pt idx="4">
                  <c:v>443</c:v>
                </c:pt>
                <c:pt idx="5">
                  <c:v>529</c:v>
                </c:pt>
                <c:pt idx="6">
                  <c:v>753</c:v>
                </c:pt>
                <c:pt idx="7">
                  <c:v>833</c:v>
                </c:pt>
                <c:pt idx="8">
                  <c:v>914</c:v>
                </c:pt>
                <c:pt idx="9">
                  <c:v>818.5</c:v>
                </c:pt>
                <c:pt idx="10">
                  <c:v>723</c:v>
                </c:pt>
                <c:pt idx="11">
                  <c:v>700</c:v>
                </c:pt>
              </c:numCache>
            </c:numRef>
          </c:xVal>
          <c:yVal>
            <c:numRef>
              <c:f>'F-100'!$G$3:$G$14</c:f>
              <c:numCache>
                <c:ptCount val="12"/>
                <c:pt idx="0">
                  <c:v>0</c:v>
                </c:pt>
                <c:pt idx="1">
                  <c:v>3000</c:v>
                </c:pt>
                <c:pt idx="2">
                  <c:v>12500</c:v>
                </c:pt>
                <c:pt idx="3">
                  <c:v>25000</c:v>
                </c:pt>
                <c:pt idx="4">
                  <c:v>35000</c:v>
                </c:pt>
                <c:pt idx="5">
                  <c:v>45000</c:v>
                </c:pt>
                <c:pt idx="6">
                  <c:v>45000</c:v>
                </c:pt>
                <c:pt idx="7">
                  <c:v>35000</c:v>
                </c:pt>
                <c:pt idx="8">
                  <c:v>25000</c:v>
                </c:pt>
                <c:pt idx="9">
                  <c:v>12500</c:v>
                </c:pt>
                <c:pt idx="10">
                  <c:v>3000</c:v>
                </c:pt>
                <c:pt idx="11">
                  <c:v>0</c:v>
                </c:pt>
              </c:numCache>
            </c:numRef>
          </c:yVal>
          <c:smooth val="1"/>
        </c:ser>
        <c:axId val="25133406"/>
        <c:axId val="23058655"/>
      </c:scatterChart>
      <c:valAx>
        <c:axId val="25133406"/>
        <c:scaling>
          <c:orientation val="minMax"/>
        </c:scaling>
        <c:axPos val="b"/>
        <c:majorGridlines/>
        <c:minorGridlines/>
        <c:delete val="0"/>
        <c:numFmt formatCode="General" sourceLinked="1"/>
        <c:majorTickMark val="out"/>
        <c:minorTickMark val="none"/>
        <c:tickLblPos val="nextTo"/>
        <c:crossAx val="23058655"/>
        <c:crosses val="autoZero"/>
        <c:crossBetween val="midCat"/>
        <c:dispUnits/>
      </c:valAx>
      <c:valAx>
        <c:axId val="23058655"/>
        <c:scaling>
          <c:orientation val="minMax"/>
        </c:scaling>
        <c:axPos val="l"/>
        <c:majorGridlines/>
        <c:minorGridlines/>
        <c:delete val="0"/>
        <c:numFmt formatCode="General" sourceLinked="1"/>
        <c:majorTickMark val="out"/>
        <c:minorTickMark val="none"/>
        <c:tickLblPos val="nextTo"/>
        <c:crossAx val="2513340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195"/>
          <c:w val="0.79075"/>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'F-100'!$K$3:$K$14</c:f>
              <c:numCache>
                <c:ptCount val="12"/>
                <c:pt idx="0">
                  <c:v>275</c:v>
                </c:pt>
                <c:pt idx="1">
                  <c:v>286</c:v>
                </c:pt>
                <c:pt idx="2">
                  <c:v>343</c:v>
                </c:pt>
                <c:pt idx="3">
                  <c:v>411</c:v>
                </c:pt>
                <c:pt idx="4">
                  <c:v>508.5</c:v>
                </c:pt>
                <c:pt idx="5">
                  <c:v>606</c:v>
                </c:pt>
                <c:pt idx="6">
                  <c:v>753</c:v>
                </c:pt>
                <c:pt idx="7">
                  <c:v>833</c:v>
                </c:pt>
                <c:pt idx="8">
                  <c:v>914</c:v>
                </c:pt>
                <c:pt idx="9">
                  <c:v>818.5</c:v>
                </c:pt>
                <c:pt idx="10">
                  <c:v>723</c:v>
                </c:pt>
                <c:pt idx="11">
                  <c:v>700</c:v>
                </c:pt>
              </c:numCache>
            </c:numRef>
          </c:xVal>
          <c:yVal>
            <c:numRef>
              <c:f>'F-100'!$J$3:$J$14</c:f>
              <c:numCache>
                <c:ptCount val="12"/>
                <c:pt idx="0">
                  <c:v>0</c:v>
                </c:pt>
                <c:pt idx="1">
                  <c:v>3000</c:v>
                </c:pt>
                <c:pt idx="2">
                  <c:v>12500</c:v>
                </c:pt>
                <c:pt idx="3">
                  <c:v>25000</c:v>
                </c:pt>
                <c:pt idx="4">
                  <c:v>35000</c:v>
                </c:pt>
                <c:pt idx="5">
                  <c:v>45000</c:v>
                </c:pt>
                <c:pt idx="6">
                  <c:v>45000</c:v>
                </c:pt>
                <c:pt idx="7">
                  <c:v>35000</c:v>
                </c:pt>
                <c:pt idx="8">
                  <c:v>25000</c:v>
                </c:pt>
                <c:pt idx="9">
                  <c:v>12500</c:v>
                </c:pt>
                <c:pt idx="10">
                  <c:v>3000</c:v>
                </c:pt>
                <c:pt idx="11">
                  <c:v>0</c:v>
                </c:pt>
              </c:numCache>
            </c:numRef>
          </c:yVal>
          <c:smooth val="1"/>
        </c:ser>
        <c:axId val="22417568"/>
        <c:axId val="47855777"/>
      </c:scatterChart>
      <c:valAx>
        <c:axId val="22417568"/>
        <c:scaling>
          <c:orientation val="minMax"/>
        </c:scaling>
        <c:axPos val="b"/>
        <c:majorGridlines/>
        <c:minorGridlines/>
        <c:delete val="0"/>
        <c:numFmt formatCode="General" sourceLinked="1"/>
        <c:majorTickMark val="out"/>
        <c:minorTickMark val="none"/>
        <c:tickLblPos val="nextTo"/>
        <c:crossAx val="47855777"/>
        <c:crosses val="autoZero"/>
        <c:crossBetween val="midCat"/>
        <c:dispUnits/>
      </c:valAx>
      <c:valAx>
        <c:axId val="47855777"/>
        <c:scaling>
          <c:orientation val="minMax"/>
        </c:scaling>
        <c:axPos val="l"/>
        <c:majorGridlines/>
        <c:minorGridlines/>
        <c:delete val="0"/>
        <c:numFmt formatCode="General" sourceLinked="1"/>
        <c:majorTickMark val="out"/>
        <c:minorTickMark val="none"/>
        <c:tickLblPos val="nextTo"/>
        <c:crossAx val="224175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75"/>
          <c:y val="0.01925"/>
          <c:w val="0.78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'F-100'!$N$3:$N$13</c:f>
              <c:numCache>
                <c:ptCount val="11"/>
                <c:pt idx="0">
                  <c:v>311</c:v>
                </c:pt>
                <c:pt idx="1">
                  <c:v>324</c:v>
                </c:pt>
                <c:pt idx="2">
                  <c:v>387</c:v>
                </c:pt>
                <c:pt idx="3">
                  <c:v>463</c:v>
                </c:pt>
                <c:pt idx="4">
                  <c:v>570</c:v>
                </c:pt>
                <c:pt idx="5">
                  <c:v>695</c:v>
                </c:pt>
                <c:pt idx="6">
                  <c:v>833</c:v>
                </c:pt>
                <c:pt idx="7">
                  <c:v>914</c:v>
                </c:pt>
                <c:pt idx="8">
                  <c:v>818.5</c:v>
                </c:pt>
                <c:pt idx="9">
                  <c:v>723</c:v>
                </c:pt>
                <c:pt idx="10">
                  <c:v>700</c:v>
                </c:pt>
              </c:numCache>
            </c:numRef>
          </c:xVal>
          <c:yVal>
            <c:numRef>
              <c:f>'F-100'!$M$3:$M$13</c:f>
              <c:numCache>
                <c:ptCount val="11"/>
                <c:pt idx="0">
                  <c:v>0</c:v>
                </c:pt>
                <c:pt idx="1">
                  <c:v>3000</c:v>
                </c:pt>
                <c:pt idx="2">
                  <c:v>12500</c:v>
                </c:pt>
                <c:pt idx="3">
                  <c:v>25000</c:v>
                </c:pt>
                <c:pt idx="4">
                  <c:v>35000</c:v>
                </c:pt>
                <c:pt idx="5">
                  <c:v>42500</c:v>
                </c:pt>
                <c:pt idx="6">
                  <c:v>35000</c:v>
                </c:pt>
                <c:pt idx="7">
                  <c:v>25000</c:v>
                </c:pt>
                <c:pt idx="8">
                  <c:v>12500</c:v>
                </c:pt>
                <c:pt idx="9">
                  <c:v>3000</c:v>
                </c:pt>
                <c:pt idx="10">
                  <c:v>0</c:v>
                </c:pt>
              </c:numCache>
            </c:numRef>
          </c:yVal>
          <c:smooth val="1"/>
        </c:ser>
        <c:axId val="23617762"/>
        <c:axId val="58759523"/>
      </c:scatterChart>
      <c:valAx>
        <c:axId val="23617762"/>
        <c:scaling>
          <c:orientation val="minMax"/>
        </c:scaling>
        <c:axPos val="b"/>
        <c:majorGridlines/>
        <c:minorGridlines/>
        <c:delete val="0"/>
        <c:numFmt formatCode="General" sourceLinked="1"/>
        <c:majorTickMark val="out"/>
        <c:minorTickMark val="none"/>
        <c:tickLblPos val="nextTo"/>
        <c:crossAx val="58759523"/>
        <c:crosses val="autoZero"/>
        <c:crossBetween val="midCat"/>
        <c:dispUnits/>
      </c:valAx>
      <c:valAx>
        <c:axId val="58759523"/>
        <c:scaling>
          <c:orientation val="minMax"/>
        </c:scaling>
        <c:axPos val="l"/>
        <c:majorGridlines/>
        <c:minorGridlines/>
        <c:delete val="0"/>
        <c:numFmt formatCode="General" sourceLinked="1"/>
        <c:majorTickMark val="out"/>
        <c:minorTickMark val="none"/>
        <c:tickLblPos val="nextTo"/>
        <c:crossAx val="236177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19"/>
          <c:w val="0.790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'F-100'!$Q$3:$Q$12</c:f>
              <c:numCache>
                <c:ptCount val="10"/>
                <c:pt idx="0">
                  <c:v>340</c:v>
                </c:pt>
                <c:pt idx="1">
                  <c:v>354</c:v>
                </c:pt>
                <c:pt idx="2">
                  <c:v>424</c:v>
                </c:pt>
                <c:pt idx="3">
                  <c:v>508</c:v>
                </c:pt>
                <c:pt idx="4">
                  <c:v>646</c:v>
                </c:pt>
                <c:pt idx="5">
                  <c:v>776</c:v>
                </c:pt>
                <c:pt idx="6">
                  <c:v>914</c:v>
                </c:pt>
                <c:pt idx="7">
                  <c:v>818.5</c:v>
                </c:pt>
                <c:pt idx="8">
                  <c:v>723</c:v>
                </c:pt>
                <c:pt idx="9">
                  <c:v>700</c:v>
                </c:pt>
              </c:numCache>
            </c:numRef>
          </c:xVal>
          <c:yVal>
            <c:numRef>
              <c:f>'F-100'!$P$3:$P$12</c:f>
              <c:numCache>
                <c:ptCount val="10"/>
                <c:pt idx="0">
                  <c:v>0</c:v>
                </c:pt>
                <c:pt idx="1">
                  <c:v>3000</c:v>
                </c:pt>
                <c:pt idx="2">
                  <c:v>12500</c:v>
                </c:pt>
                <c:pt idx="3">
                  <c:v>25000</c:v>
                </c:pt>
                <c:pt idx="4">
                  <c:v>35000</c:v>
                </c:pt>
                <c:pt idx="5">
                  <c:v>35000</c:v>
                </c:pt>
                <c:pt idx="6">
                  <c:v>25000</c:v>
                </c:pt>
                <c:pt idx="7">
                  <c:v>12500</c:v>
                </c:pt>
                <c:pt idx="8">
                  <c:v>3000</c:v>
                </c:pt>
                <c:pt idx="9">
                  <c:v>0</c:v>
                </c:pt>
              </c:numCache>
            </c:numRef>
          </c:yVal>
          <c:smooth val="1"/>
        </c:ser>
        <c:axId val="61272612"/>
        <c:axId val="23296805"/>
      </c:scatterChart>
      <c:valAx>
        <c:axId val="61272612"/>
        <c:scaling>
          <c:orientation val="minMax"/>
        </c:scaling>
        <c:axPos val="b"/>
        <c:majorGridlines/>
        <c:minorGridlines/>
        <c:delete val="0"/>
        <c:numFmt formatCode="General" sourceLinked="1"/>
        <c:majorTickMark val="out"/>
        <c:minorTickMark val="none"/>
        <c:tickLblPos val="nextTo"/>
        <c:crossAx val="23296805"/>
        <c:crosses val="autoZero"/>
        <c:crossBetween val="midCat"/>
        <c:dispUnits/>
      </c:valAx>
      <c:valAx>
        <c:axId val="23296805"/>
        <c:scaling>
          <c:orientation val="minMax"/>
        </c:scaling>
        <c:axPos val="l"/>
        <c:majorGridlines/>
        <c:minorGridlines/>
        <c:delete val="0"/>
        <c:numFmt formatCode="General" sourceLinked="1"/>
        <c:majorTickMark val="out"/>
        <c:minorTickMark val="none"/>
        <c:tickLblPos val="nextTo"/>
        <c:crossAx val="6127261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5"/>
          <c:y val="0.0185"/>
          <c:w val="0.798"/>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'F-8'!$E$3:$E$18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'F-8'!$D$3:$D$18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axId val="65267076"/>
        <c:axId val="14501509"/>
      </c:scatterChart>
      <c:valAx>
        <c:axId val="65267076"/>
        <c:scaling>
          <c:orientation val="minMax"/>
        </c:scaling>
        <c:axPos val="b"/>
        <c:majorGridlines/>
        <c:minorGridlines/>
        <c:delete val="0"/>
        <c:numFmt formatCode="General" sourceLinked="1"/>
        <c:majorTickMark val="out"/>
        <c:minorTickMark val="none"/>
        <c:tickLblPos val="nextTo"/>
        <c:crossAx val="14501509"/>
        <c:crosses val="autoZero"/>
        <c:crossBetween val="midCat"/>
        <c:dispUnits/>
      </c:valAx>
      <c:valAx>
        <c:axId val="14501509"/>
        <c:scaling>
          <c:orientation val="minMax"/>
        </c:scaling>
        <c:axPos val="l"/>
        <c:majorGridlines/>
        <c:minorGridlines/>
        <c:delete val="0"/>
        <c:numFmt formatCode="General" sourceLinked="1"/>
        <c:majorTickMark val="out"/>
        <c:minorTickMark val="none"/>
        <c:tickLblPos val="nextTo"/>
        <c:crossAx val="6526707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75"/>
          <c:y val="0.01925"/>
          <c:w val="0.790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'F-100'!$T$3:$T$11</c:f>
              <c:numCache>
                <c:ptCount val="9"/>
                <c:pt idx="0">
                  <c:v>370</c:v>
                </c:pt>
                <c:pt idx="1">
                  <c:v>385</c:v>
                </c:pt>
                <c:pt idx="2">
                  <c:v>456</c:v>
                </c:pt>
                <c:pt idx="3">
                  <c:v>542</c:v>
                </c:pt>
                <c:pt idx="4">
                  <c:v>728</c:v>
                </c:pt>
                <c:pt idx="5">
                  <c:v>914</c:v>
                </c:pt>
                <c:pt idx="6">
                  <c:v>818.5</c:v>
                </c:pt>
                <c:pt idx="7">
                  <c:v>723</c:v>
                </c:pt>
                <c:pt idx="8">
                  <c:v>700</c:v>
                </c:pt>
              </c:numCache>
            </c:numRef>
          </c:xVal>
          <c:yVal>
            <c:numRef>
              <c:f>'F-100'!$S$3:$S$11</c:f>
              <c:numCache>
                <c:ptCount val="9"/>
                <c:pt idx="0">
                  <c:v>0</c:v>
                </c:pt>
                <c:pt idx="1">
                  <c:v>3000</c:v>
                </c:pt>
                <c:pt idx="2">
                  <c:v>12500</c:v>
                </c:pt>
                <c:pt idx="3">
                  <c:v>25000</c:v>
                </c:pt>
                <c:pt idx="4">
                  <c:v>28000</c:v>
                </c:pt>
                <c:pt idx="5">
                  <c:v>25000</c:v>
                </c:pt>
                <c:pt idx="6">
                  <c:v>12500</c:v>
                </c:pt>
                <c:pt idx="7">
                  <c:v>3000</c:v>
                </c:pt>
                <c:pt idx="8">
                  <c:v>0</c:v>
                </c:pt>
              </c:numCache>
            </c:numRef>
          </c:yVal>
          <c:smooth val="1"/>
        </c:ser>
        <c:axId val="37897318"/>
        <c:axId val="47406567"/>
      </c:scatterChart>
      <c:valAx>
        <c:axId val="37897318"/>
        <c:scaling>
          <c:orientation val="minMax"/>
        </c:scaling>
        <c:axPos val="b"/>
        <c:majorGridlines/>
        <c:minorGridlines/>
        <c:delete val="0"/>
        <c:numFmt formatCode="General" sourceLinked="1"/>
        <c:majorTickMark val="out"/>
        <c:minorTickMark val="none"/>
        <c:tickLblPos val="nextTo"/>
        <c:crossAx val="47406567"/>
        <c:crosses val="autoZero"/>
        <c:crossBetween val="midCat"/>
        <c:dispUnits/>
      </c:valAx>
      <c:valAx>
        <c:axId val="47406567"/>
        <c:scaling>
          <c:orientation val="minMax"/>
        </c:scaling>
        <c:axPos val="l"/>
        <c:majorGridlines/>
        <c:minorGridlines/>
        <c:delete val="0"/>
        <c:numFmt formatCode="General" sourceLinked="1"/>
        <c:majorTickMark val="out"/>
        <c:minorTickMark val="none"/>
        <c:tickLblPos val="nextTo"/>
        <c:crossAx val="378973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75"/>
          <c:y val="0.019"/>
          <c:w val="0.792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'F-100'!$W$3:$W$10</c:f>
              <c:numCache>
                <c:ptCount val="8"/>
                <c:pt idx="0">
                  <c:v>398</c:v>
                </c:pt>
                <c:pt idx="1">
                  <c:v>414</c:v>
                </c:pt>
                <c:pt idx="2">
                  <c:v>487.5</c:v>
                </c:pt>
                <c:pt idx="3">
                  <c:v>577</c:v>
                </c:pt>
                <c:pt idx="4">
                  <c:v>914</c:v>
                </c:pt>
                <c:pt idx="5">
                  <c:v>818.5</c:v>
                </c:pt>
                <c:pt idx="6">
                  <c:v>723</c:v>
                </c:pt>
                <c:pt idx="7">
                  <c:v>700</c:v>
                </c:pt>
              </c:numCache>
            </c:numRef>
          </c:xVal>
          <c:yVal>
            <c:numRef>
              <c:f>'F-100'!$V$3:$V$10</c:f>
              <c:numCache>
                <c:ptCount val="8"/>
                <c:pt idx="0">
                  <c:v>0</c:v>
                </c:pt>
                <c:pt idx="1">
                  <c:v>3000</c:v>
                </c:pt>
                <c:pt idx="2">
                  <c:v>12500</c:v>
                </c:pt>
                <c:pt idx="3">
                  <c:v>25000</c:v>
                </c:pt>
                <c:pt idx="4">
                  <c:v>25000</c:v>
                </c:pt>
                <c:pt idx="5">
                  <c:v>12500</c:v>
                </c:pt>
                <c:pt idx="6">
                  <c:v>3000</c:v>
                </c:pt>
                <c:pt idx="7">
                  <c:v>0</c:v>
                </c:pt>
              </c:numCache>
            </c:numRef>
          </c:yVal>
          <c:smooth val="1"/>
        </c:ser>
        <c:axId val="61527976"/>
        <c:axId val="39895465"/>
      </c:scatterChart>
      <c:valAx>
        <c:axId val="61527976"/>
        <c:scaling>
          <c:orientation val="minMax"/>
        </c:scaling>
        <c:axPos val="b"/>
        <c:majorGridlines/>
        <c:minorGridlines/>
        <c:delete val="0"/>
        <c:numFmt formatCode="General" sourceLinked="1"/>
        <c:majorTickMark val="out"/>
        <c:minorTickMark val="none"/>
        <c:tickLblPos val="nextTo"/>
        <c:crossAx val="39895465"/>
        <c:crosses val="autoZero"/>
        <c:crossBetween val="midCat"/>
        <c:dispUnits/>
      </c:valAx>
      <c:valAx>
        <c:axId val="39895465"/>
        <c:scaling>
          <c:orientation val="minMax"/>
        </c:scaling>
        <c:axPos val="l"/>
        <c:majorGridlines/>
        <c:minorGridlines/>
        <c:delete val="0"/>
        <c:numFmt formatCode="General" sourceLinked="1"/>
        <c:majorTickMark val="out"/>
        <c:minorTickMark val="none"/>
        <c:tickLblPos val="nextTo"/>
        <c:crossAx val="6152797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019"/>
          <c:w val="0.8005"/>
          <c:h val="0.937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'F-101'!$B$3:$B$14</c:f>
              <c:numCache>
                <c:ptCount val="12"/>
                <c:pt idx="0">
                  <c:v>150</c:v>
                </c:pt>
                <c:pt idx="1">
                  <c:v>174</c:v>
                </c:pt>
                <c:pt idx="2">
                  <c:v>235.5</c:v>
                </c:pt>
                <c:pt idx="3">
                  <c:v>297</c:v>
                </c:pt>
                <c:pt idx="4">
                  <c:v>401</c:v>
                </c:pt>
                <c:pt idx="5">
                  <c:v>506</c:v>
                </c:pt>
                <c:pt idx="6">
                  <c:v>1002</c:v>
                </c:pt>
                <c:pt idx="7">
                  <c:v>1002</c:v>
                </c:pt>
                <c:pt idx="8">
                  <c:v>1007</c:v>
                </c:pt>
                <c:pt idx="9">
                  <c:v>970</c:v>
                </c:pt>
                <c:pt idx="10">
                  <c:v>932</c:v>
                </c:pt>
                <c:pt idx="11">
                  <c:v>700</c:v>
                </c:pt>
              </c:numCache>
            </c:numRef>
          </c:xVal>
          <c:yVal>
            <c:numRef>
              <c:f>'F-101'!$A$3:$A$14</c:f>
              <c:numCache>
                <c:ptCount val="12"/>
                <c:pt idx="0">
                  <c:v>0</c:v>
                </c:pt>
                <c:pt idx="1">
                  <c:v>10000</c:v>
                </c:pt>
                <c:pt idx="2">
                  <c:v>22500</c:v>
                </c:pt>
                <c:pt idx="3">
                  <c:v>35000</c:v>
                </c:pt>
                <c:pt idx="4">
                  <c:v>48000</c:v>
                </c:pt>
                <c:pt idx="5">
                  <c:v>58000</c:v>
                </c:pt>
                <c:pt idx="6">
                  <c:v>58000</c:v>
                </c:pt>
                <c:pt idx="7">
                  <c:v>48000</c:v>
                </c:pt>
                <c:pt idx="8">
                  <c:v>35000</c:v>
                </c:pt>
                <c:pt idx="9">
                  <c:v>22500</c:v>
                </c:pt>
                <c:pt idx="10">
                  <c:v>10000</c:v>
                </c:pt>
                <c:pt idx="11">
                  <c:v>0</c:v>
                </c:pt>
              </c:numCache>
            </c:numRef>
          </c:yVal>
          <c:smooth val="1"/>
        </c:ser>
        <c:axId val="43068394"/>
        <c:axId val="47982187"/>
      </c:scatterChart>
      <c:valAx>
        <c:axId val="43068394"/>
        <c:scaling>
          <c:orientation val="minMax"/>
        </c:scaling>
        <c:axPos val="b"/>
        <c:majorGridlines/>
        <c:minorGridlines/>
        <c:delete val="0"/>
        <c:numFmt formatCode="General" sourceLinked="1"/>
        <c:majorTickMark val="out"/>
        <c:minorTickMark val="none"/>
        <c:tickLblPos val="nextTo"/>
        <c:crossAx val="47982187"/>
        <c:crosses val="autoZero"/>
        <c:crossBetween val="midCat"/>
        <c:dispUnits/>
      </c:valAx>
      <c:valAx>
        <c:axId val="47982187"/>
        <c:scaling>
          <c:orientation val="minMax"/>
        </c:scaling>
        <c:axPos val="l"/>
        <c:majorGridlines/>
        <c:minorGridlines/>
        <c:delete val="0"/>
        <c:numFmt formatCode="General" sourceLinked="1"/>
        <c:majorTickMark val="out"/>
        <c:minorTickMark val="none"/>
        <c:tickLblPos val="nextTo"/>
        <c:crossAx val="4306839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1875"/>
          <c:w val="0.7985"/>
          <c:h val="0.9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'F-101'!$E$3:$E$14</c:f>
              <c:numCache>
                <c:ptCount val="12"/>
                <c:pt idx="0">
                  <c:v>242</c:v>
                </c:pt>
                <c:pt idx="1">
                  <c:v>279</c:v>
                </c:pt>
                <c:pt idx="2">
                  <c:v>357.5</c:v>
                </c:pt>
                <c:pt idx="3">
                  <c:v>436</c:v>
                </c:pt>
                <c:pt idx="4">
                  <c:v>573</c:v>
                </c:pt>
                <c:pt idx="5">
                  <c:v>700</c:v>
                </c:pt>
                <c:pt idx="6">
                  <c:v>992</c:v>
                </c:pt>
                <c:pt idx="7">
                  <c:v>992</c:v>
                </c:pt>
                <c:pt idx="8">
                  <c:v>997</c:v>
                </c:pt>
                <c:pt idx="9">
                  <c:v>959.5</c:v>
                </c:pt>
                <c:pt idx="10">
                  <c:v>922</c:v>
                </c:pt>
                <c:pt idx="11">
                  <c:v>688</c:v>
                </c:pt>
              </c:numCache>
            </c:numRef>
          </c:xVal>
          <c:yVal>
            <c:numRef>
              <c:f>'F-101'!$D$3:$D$14</c:f>
              <c:numCache>
                <c:ptCount val="12"/>
                <c:pt idx="0">
                  <c:v>0</c:v>
                </c:pt>
                <c:pt idx="1">
                  <c:v>10000</c:v>
                </c:pt>
                <c:pt idx="2">
                  <c:v>22500</c:v>
                </c:pt>
                <c:pt idx="3">
                  <c:v>35000</c:v>
                </c:pt>
                <c:pt idx="4">
                  <c:v>48000</c:v>
                </c:pt>
                <c:pt idx="5">
                  <c:v>58000</c:v>
                </c:pt>
                <c:pt idx="6">
                  <c:v>58000</c:v>
                </c:pt>
                <c:pt idx="7">
                  <c:v>48000</c:v>
                </c:pt>
                <c:pt idx="8">
                  <c:v>35000</c:v>
                </c:pt>
                <c:pt idx="9">
                  <c:v>22500</c:v>
                </c:pt>
                <c:pt idx="10">
                  <c:v>10000</c:v>
                </c:pt>
                <c:pt idx="11">
                  <c:v>0</c:v>
                </c:pt>
              </c:numCache>
            </c:numRef>
          </c:yVal>
          <c:smooth val="1"/>
        </c:ser>
        <c:axId val="31834412"/>
        <c:axId val="55970861"/>
      </c:scatterChart>
      <c:valAx>
        <c:axId val="31834412"/>
        <c:scaling>
          <c:orientation val="minMax"/>
        </c:scaling>
        <c:axPos val="b"/>
        <c:majorGridlines/>
        <c:minorGridlines/>
        <c:delete val="0"/>
        <c:numFmt formatCode="General" sourceLinked="1"/>
        <c:majorTickMark val="out"/>
        <c:minorTickMark val="none"/>
        <c:tickLblPos val="nextTo"/>
        <c:crossAx val="55970861"/>
        <c:crosses val="autoZero"/>
        <c:crossBetween val="midCat"/>
        <c:dispUnits/>
      </c:valAx>
      <c:valAx>
        <c:axId val="55970861"/>
        <c:scaling>
          <c:orientation val="minMax"/>
        </c:scaling>
        <c:axPos val="l"/>
        <c:majorGridlines/>
        <c:minorGridlines/>
        <c:delete val="0"/>
        <c:numFmt formatCode="General" sourceLinked="1"/>
        <c:majorTickMark val="out"/>
        <c:minorTickMark val="none"/>
        <c:tickLblPos val="nextTo"/>
        <c:crossAx val="3183441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01875"/>
          <c:w val="0.79725"/>
          <c:h val="0.9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'F-101'!$H$3:$H$14</c:f>
              <c:numCache>
                <c:ptCount val="12"/>
                <c:pt idx="0">
                  <c:v>300</c:v>
                </c:pt>
                <c:pt idx="1">
                  <c:v>345</c:v>
                </c:pt>
                <c:pt idx="2">
                  <c:v>428</c:v>
                </c:pt>
                <c:pt idx="3">
                  <c:v>511</c:v>
                </c:pt>
                <c:pt idx="4">
                  <c:v>665</c:v>
                </c:pt>
                <c:pt idx="5">
                  <c:v>805</c:v>
                </c:pt>
                <c:pt idx="6">
                  <c:v>992</c:v>
                </c:pt>
                <c:pt idx="7">
                  <c:v>992</c:v>
                </c:pt>
                <c:pt idx="8">
                  <c:v>997</c:v>
                </c:pt>
                <c:pt idx="9">
                  <c:v>959.5</c:v>
                </c:pt>
                <c:pt idx="10">
                  <c:v>922</c:v>
                </c:pt>
                <c:pt idx="11">
                  <c:v>688</c:v>
                </c:pt>
              </c:numCache>
            </c:numRef>
          </c:xVal>
          <c:yVal>
            <c:numRef>
              <c:f>'F-101'!$G$3:$G$14</c:f>
              <c:numCache>
                <c:ptCount val="12"/>
                <c:pt idx="0">
                  <c:v>0</c:v>
                </c:pt>
                <c:pt idx="1">
                  <c:v>10000</c:v>
                </c:pt>
                <c:pt idx="2">
                  <c:v>22500</c:v>
                </c:pt>
                <c:pt idx="3">
                  <c:v>35000</c:v>
                </c:pt>
                <c:pt idx="4">
                  <c:v>48000</c:v>
                </c:pt>
                <c:pt idx="5">
                  <c:v>58000</c:v>
                </c:pt>
                <c:pt idx="6">
                  <c:v>58000</c:v>
                </c:pt>
                <c:pt idx="7">
                  <c:v>48000</c:v>
                </c:pt>
                <c:pt idx="8">
                  <c:v>35000</c:v>
                </c:pt>
                <c:pt idx="9">
                  <c:v>22500</c:v>
                </c:pt>
                <c:pt idx="10">
                  <c:v>10000</c:v>
                </c:pt>
                <c:pt idx="11">
                  <c:v>0</c:v>
                </c:pt>
              </c:numCache>
            </c:numRef>
          </c:yVal>
          <c:smooth val="1"/>
        </c:ser>
        <c:axId val="14227310"/>
        <c:axId val="52359919"/>
      </c:scatterChart>
      <c:valAx>
        <c:axId val="14227310"/>
        <c:scaling>
          <c:orientation val="minMax"/>
        </c:scaling>
        <c:axPos val="b"/>
        <c:majorGridlines/>
        <c:minorGridlines/>
        <c:delete val="0"/>
        <c:numFmt formatCode="General" sourceLinked="1"/>
        <c:majorTickMark val="out"/>
        <c:minorTickMark val="none"/>
        <c:tickLblPos val="nextTo"/>
        <c:crossAx val="52359919"/>
        <c:crosses val="autoZero"/>
        <c:crossBetween val="midCat"/>
        <c:dispUnits/>
      </c:valAx>
      <c:valAx>
        <c:axId val="52359919"/>
        <c:scaling>
          <c:orientation val="minMax"/>
        </c:scaling>
        <c:axPos val="l"/>
        <c:majorGridlines/>
        <c:minorGridlines/>
        <c:delete val="0"/>
        <c:numFmt formatCode="General" sourceLinked="1"/>
        <c:majorTickMark val="out"/>
        <c:minorTickMark val="none"/>
        <c:tickLblPos val="nextTo"/>
        <c:crossAx val="142273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
          <c:y val="0.0195"/>
          <c:w val="0.781"/>
          <c:h val="0.933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'F-101'!$K$3:$K$14</c:f>
              <c:numCache>
                <c:ptCount val="12"/>
                <c:pt idx="0">
                  <c:v>350</c:v>
                </c:pt>
                <c:pt idx="1">
                  <c:v>401</c:v>
                </c:pt>
                <c:pt idx="2">
                  <c:v>475.5</c:v>
                </c:pt>
                <c:pt idx="3">
                  <c:v>550</c:v>
                </c:pt>
                <c:pt idx="4">
                  <c:v>708</c:v>
                </c:pt>
                <c:pt idx="5">
                  <c:v>848</c:v>
                </c:pt>
                <c:pt idx="6">
                  <c:v>992</c:v>
                </c:pt>
                <c:pt idx="7">
                  <c:v>992</c:v>
                </c:pt>
                <c:pt idx="8">
                  <c:v>997</c:v>
                </c:pt>
                <c:pt idx="9">
                  <c:v>959.5</c:v>
                </c:pt>
                <c:pt idx="10">
                  <c:v>922</c:v>
                </c:pt>
                <c:pt idx="11">
                  <c:v>688</c:v>
                </c:pt>
              </c:numCache>
            </c:numRef>
          </c:xVal>
          <c:yVal>
            <c:numRef>
              <c:f>'F-101'!$J$3:$J$14</c:f>
              <c:numCache>
                <c:ptCount val="12"/>
                <c:pt idx="0">
                  <c:v>0</c:v>
                </c:pt>
                <c:pt idx="1">
                  <c:v>10000</c:v>
                </c:pt>
                <c:pt idx="2">
                  <c:v>22500</c:v>
                </c:pt>
                <c:pt idx="3">
                  <c:v>35000</c:v>
                </c:pt>
                <c:pt idx="4">
                  <c:v>48000</c:v>
                </c:pt>
                <c:pt idx="5">
                  <c:v>58000</c:v>
                </c:pt>
                <c:pt idx="6">
                  <c:v>58000</c:v>
                </c:pt>
                <c:pt idx="7">
                  <c:v>48000</c:v>
                </c:pt>
                <c:pt idx="8">
                  <c:v>35000</c:v>
                </c:pt>
                <c:pt idx="9">
                  <c:v>22500</c:v>
                </c:pt>
                <c:pt idx="10">
                  <c:v>10000</c:v>
                </c:pt>
                <c:pt idx="11">
                  <c:v>0</c:v>
                </c:pt>
              </c:numCache>
            </c:numRef>
          </c:yVal>
          <c:smooth val="1"/>
        </c:ser>
        <c:axId val="47951536"/>
        <c:axId val="29842097"/>
      </c:scatterChart>
      <c:valAx>
        <c:axId val="47951536"/>
        <c:scaling>
          <c:orientation val="minMax"/>
        </c:scaling>
        <c:axPos val="b"/>
        <c:majorGridlines/>
        <c:minorGridlines/>
        <c:delete val="0"/>
        <c:numFmt formatCode="General" sourceLinked="1"/>
        <c:majorTickMark val="out"/>
        <c:minorTickMark val="none"/>
        <c:tickLblPos val="nextTo"/>
        <c:crossAx val="29842097"/>
        <c:crosses val="autoZero"/>
        <c:crossBetween val="midCat"/>
        <c:dispUnits/>
      </c:valAx>
      <c:valAx>
        <c:axId val="29842097"/>
        <c:scaling>
          <c:orientation val="minMax"/>
        </c:scaling>
        <c:axPos val="l"/>
        <c:majorGridlines/>
        <c:minorGridlines/>
        <c:delete val="0"/>
        <c:numFmt formatCode="General" sourceLinked="1"/>
        <c:majorTickMark val="out"/>
        <c:minorTickMark val="none"/>
        <c:tickLblPos val="nextTo"/>
        <c:crossAx val="479515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925"/>
          <c:w val="0.78175"/>
          <c:h val="0.933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'F-101'!$N$3:$N$14</c:f>
              <c:numCache>
                <c:ptCount val="12"/>
                <c:pt idx="0">
                  <c:v>390</c:v>
                </c:pt>
                <c:pt idx="1">
                  <c:v>446</c:v>
                </c:pt>
                <c:pt idx="2">
                  <c:v>518</c:v>
                </c:pt>
                <c:pt idx="3">
                  <c:v>590</c:v>
                </c:pt>
                <c:pt idx="4">
                  <c:v>753</c:v>
                </c:pt>
                <c:pt idx="5">
                  <c:v>899</c:v>
                </c:pt>
                <c:pt idx="6">
                  <c:v>992</c:v>
                </c:pt>
                <c:pt idx="7">
                  <c:v>992</c:v>
                </c:pt>
                <c:pt idx="8">
                  <c:v>997</c:v>
                </c:pt>
                <c:pt idx="9">
                  <c:v>959.5</c:v>
                </c:pt>
                <c:pt idx="10">
                  <c:v>922</c:v>
                </c:pt>
                <c:pt idx="11">
                  <c:v>688</c:v>
                </c:pt>
              </c:numCache>
            </c:numRef>
          </c:xVal>
          <c:yVal>
            <c:numRef>
              <c:f>'F-101'!$M$3:$M$14</c:f>
              <c:numCache>
                <c:ptCount val="12"/>
                <c:pt idx="0">
                  <c:v>0</c:v>
                </c:pt>
                <c:pt idx="1">
                  <c:v>10000</c:v>
                </c:pt>
                <c:pt idx="2">
                  <c:v>22500</c:v>
                </c:pt>
                <c:pt idx="3">
                  <c:v>35000</c:v>
                </c:pt>
                <c:pt idx="4">
                  <c:v>48000</c:v>
                </c:pt>
                <c:pt idx="5">
                  <c:v>58000</c:v>
                </c:pt>
                <c:pt idx="6">
                  <c:v>58000</c:v>
                </c:pt>
                <c:pt idx="7">
                  <c:v>48000</c:v>
                </c:pt>
                <c:pt idx="8">
                  <c:v>35000</c:v>
                </c:pt>
                <c:pt idx="9">
                  <c:v>22500</c:v>
                </c:pt>
                <c:pt idx="10">
                  <c:v>10000</c:v>
                </c:pt>
                <c:pt idx="11">
                  <c:v>0</c:v>
                </c:pt>
              </c:numCache>
            </c:numRef>
          </c:yVal>
          <c:smooth val="1"/>
        </c:ser>
        <c:axId val="60688114"/>
        <c:axId val="52413299"/>
      </c:scatterChart>
      <c:valAx>
        <c:axId val="60688114"/>
        <c:scaling>
          <c:orientation val="minMax"/>
        </c:scaling>
        <c:axPos val="b"/>
        <c:majorGridlines/>
        <c:minorGridlines/>
        <c:delete val="0"/>
        <c:numFmt formatCode="General" sourceLinked="1"/>
        <c:majorTickMark val="out"/>
        <c:minorTickMark val="none"/>
        <c:tickLblPos val="nextTo"/>
        <c:crossAx val="52413299"/>
        <c:crosses val="autoZero"/>
        <c:crossBetween val="midCat"/>
        <c:dispUnits/>
      </c:valAx>
      <c:valAx>
        <c:axId val="52413299"/>
        <c:scaling>
          <c:orientation val="minMax"/>
        </c:scaling>
        <c:axPos val="l"/>
        <c:majorGridlines/>
        <c:minorGridlines/>
        <c:delete val="0"/>
        <c:numFmt formatCode="General" sourceLinked="1"/>
        <c:majorTickMark val="out"/>
        <c:minorTickMark val="none"/>
        <c:tickLblPos val="nextTo"/>
        <c:crossAx val="606881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
          <c:y val="0.019"/>
          <c:w val="0.781"/>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'F-101'!$Q$3:$Q$14</c:f>
              <c:numCache>
                <c:ptCount val="12"/>
                <c:pt idx="0">
                  <c:v>427</c:v>
                </c:pt>
                <c:pt idx="1">
                  <c:v>487</c:v>
                </c:pt>
                <c:pt idx="2">
                  <c:v>562</c:v>
                </c:pt>
                <c:pt idx="3">
                  <c:v>637</c:v>
                </c:pt>
                <c:pt idx="4">
                  <c:v>808</c:v>
                </c:pt>
                <c:pt idx="5">
                  <c:v>957</c:v>
                </c:pt>
                <c:pt idx="6">
                  <c:v>992</c:v>
                </c:pt>
                <c:pt idx="7">
                  <c:v>992</c:v>
                </c:pt>
                <c:pt idx="8">
                  <c:v>997</c:v>
                </c:pt>
                <c:pt idx="9">
                  <c:v>914</c:v>
                </c:pt>
                <c:pt idx="10">
                  <c:v>716</c:v>
                </c:pt>
                <c:pt idx="11">
                  <c:v>600</c:v>
                </c:pt>
              </c:numCache>
            </c:numRef>
          </c:xVal>
          <c:yVal>
            <c:numRef>
              <c:f>'F-101'!$P$3:$P$14</c:f>
              <c:numCache>
                <c:ptCount val="12"/>
                <c:pt idx="0">
                  <c:v>0</c:v>
                </c:pt>
                <c:pt idx="1">
                  <c:v>10000</c:v>
                </c:pt>
                <c:pt idx="2">
                  <c:v>22500</c:v>
                </c:pt>
                <c:pt idx="3">
                  <c:v>35000</c:v>
                </c:pt>
                <c:pt idx="4">
                  <c:v>48000</c:v>
                </c:pt>
                <c:pt idx="5">
                  <c:v>58000</c:v>
                </c:pt>
                <c:pt idx="6">
                  <c:v>58000</c:v>
                </c:pt>
                <c:pt idx="7">
                  <c:v>48000</c:v>
                </c:pt>
                <c:pt idx="8">
                  <c:v>35000</c:v>
                </c:pt>
                <c:pt idx="9">
                  <c:v>25000</c:v>
                </c:pt>
                <c:pt idx="10">
                  <c:v>10000</c:v>
                </c:pt>
                <c:pt idx="11">
                  <c:v>0</c:v>
                </c:pt>
              </c:numCache>
            </c:numRef>
          </c:yVal>
          <c:smooth val="1"/>
        </c:ser>
        <c:axId val="51421236"/>
        <c:axId val="54046005"/>
      </c:scatterChart>
      <c:valAx>
        <c:axId val="51421236"/>
        <c:scaling>
          <c:orientation val="minMax"/>
        </c:scaling>
        <c:axPos val="b"/>
        <c:majorGridlines/>
        <c:minorGridlines/>
        <c:delete val="0"/>
        <c:numFmt formatCode="General" sourceLinked="1"/>
        <c:majorTickMark val="out"/>
        <c:minorTickMark val="none"/>
        <c:tickLblPos val="nextTo"/>
        <c:crossAx val="54046005"/>
        <c:crosses val="autoZero"/>
        <c:crossBetween val="midCat"/>
        <c:dispUnits/>
      </c:valAx>
      <c:valAx>
        <c:axId val="54046005"/>
        <c:scaling>
          <c:orientation val="minMax"/>
        </c:scaling>
        <c:axPos val="l"/>
        <c:majorGridlines/>
        <c:minorGridlines/>
        <c:delete val="0"/>
        <c:numFmt formatCode="General" sourceLinked="1"/>
        <c:majorTickMark val="out"/>
        <c:minorTickMark val="none"/>
        <c:tickLblPos val="nextTo"/>
        <c:crossAx val="514212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1925"/>
          <c:w val="0.78275"/>
          <c:h val="0.93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'F-101'!$T$3:$T$12</c:f>
              <c:numCache>
                <c:ptCount val="10"/>
                <c:pt idx="0">
                  <c:v>460</c:v>
                </c:pt>
                <c:pt idx="1">
                  <c:v>523</c:v>
                </c:pt>
                <c:pt idx="2">
                  <c:v>611.5</c:v>
                </c:pt>
                <c:pt idx="3">
                  <c:v>700</c:v>
                </c:pt>
                <c:pt idx="4">
                  <c:v>879</c:v>
                </c:pt>
                <c:pt idx="5">
                  <c:v>992</c:v>
                </c:pt>
                <c:pt idx="6">
                  <c:v>997</c:v>
                </c:pt>
                <c:pt idx="7">
                  <c:v>914</c:v>
                </c:pt>
                <c:pt idx="8">
                  <c:v>716</c:v>
                </c:pt>
                <c:pt idx="9">
                  <c:v>600</c:v>
                </c:pt>
              </c:numCache>
            </c:numRef>
          </c:xVal>
          <c:yVal>
            <c:numRef>
              <c:f>'F-101'!$S$3:$S$12</c:f>
              <c:numCache>
                <c:ptCount val="10"/>
                <c:pt idx="0">
                  <c:v>0</c:v>
                </c:pt>
                <c:pt idx="1">
                  <c:v>10000</c:v>
                </c:pt>
                <c:pt idx="2">
                  <c:v>22500</c:v>
                </c:pt>
                <c:pt idx="3">
                  <c:v>35000</c:v>
                </c:pt>
                <c:pt idx="4">
                  <c:v>48000</c:v>
                </c:pt>
                <c:pt idx="5">
                  <c:v>48000</c:v>
                </c:pt>
                <c:pt idx="6">
                  <c:v>35000</c:v>
                </c:pt>
                <c:pt idx="7">
                  <c:v>25000</c:v>
                </c:pt>
                <c:pt idx="8">
                  <c:v>10000</c:v>
                </c:pt>
                <c:pt idx="9">
                  <c:v>0</c:v>
                </c:pt>
              </c:numCache>
            </c:numRef>
          </c:yVal>
          <c:smooth val="1"/>
        </c:ser>
        <c:axId val="23329398"/>
        <c:axId val="40015863"/>
      </c:scatterChart>
      <c:valAx>
        <c:axId val="23329398"/>
        <c:scaling>
          <c:orientation val="minMax"/>
        </c:scaling>
        <c:axPos val="b"/>
        <c:majorGridlines/>
        <c:minorGridlines/>
        <c:delete val="0"/>
        <c:numFmt formatCode="General" sourceLinked="1"/>
        <c:majorTickMark val="out"/>
        <c:minorTickMark val="none"/>
        <c:tickLblPos val="nextTo"/>
        <c:crossAx val="40015863"/>
        <c:crosses val="autoZero"/>
        <c:crossBetween val="midCat"/>
        <c:dispUnits/>
      </c:valAx>
      <c:valAx>
        <c:axId val="40015863"/>
        <c:scaling>
          <c:orientation val="minMax"/>
        </c:scaling>
        <c:axPos val="l"/>
        <c:majorGridlines/>
        <c:minorGridlines/>
        <c:delete val="0"/>
        <c:numFmt formatCode="General" sourceLinked="1"/>
        <c:majorTickMark val="out"/>
        <c:minorTickMark val="none"/>
        <c:tickLblPos val="nextTo"/>
        <c:crossAx val="233293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19"/>
          <c:w val="0.7835"/>
          <c:h val="0.934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'F-101'!$W$3:$W$12</c:f>
              <c:numCache>
                <c:ptCount val="10"/>
                <c:pt idx="0">
                  <c:v>476</c:v>
                </c:pt>
                <c:pt idx="1">
                  <c:v>540</c:v>
                </c:pt>
                <c:pt idx="2">
                  <c:v>645.5</c:v>
                </c:pt>
                <c:pt idx="3">
                  <c:v>751</c:v>
                </c:pt>
                <c:pt idx="4">
                  <c:v>934</c:v>
                </c:pt>
                <c:pt idx="5">
                  <c:v>992</c:v>
                </c:pt>
                <c:pt idx="6">
                  <c:v>997</c:v>
                </c:pt>
                <c:pt idx="7">
                  <c:v>914</c:v>
                </c:pt>
                <c:pt idx="8">
                  <c:v>716</c:v>
                </c:pt>
                <c:pt idx="9">
                  <c:v>600</c:v>
                </c:pt>
              </c:numCache>
            </c:numRef>
          </c:xVal>
          <c:yVal>
            <c:numRef>
              <c:f>'F-101'!$V$3:$V$12</c:f>
              <c:numCache>
                <c:ptCount val="10"/>
                <c:pt idx="0">
                  <c:v>0</c:v>
                </c:pt>
                <c:pt idx="1">
                  <c:v>10000</c:v>
                </c:pt>
                <c:pt idx="2">
                  <c:v>22500</c:v>
                </c:pt>
                <c:pt idx="3">
                  <c:v>35000</c:v>
                </c:pt>
                <c:pt idx="4">
                  <c:v>48000</c:v>
                </c:pt>
                <c:pt idx="5">
                  <c:v>48000</c:v>
                </c:pt>
                <c:pt idx="6">
                  <c:v>35000</c:v>
                </c:pt>
                <c:pt idx="7">
                  <c:v>25000</c:v>
                </c:pt>
                <c:pt idx="8">
                  <c:v>10000</c:v>
                </c:pt>
                <c:pt idx="9">
                  <c:v>0</c:v>
                </c:pt>
              </c:numCache>
            </c:numRef>
          </c:yVal>
          <c:smooth val="1"/>
        </c:ser>
        <c:axId val="50894264"/>
        <c:axId val="19792825"/>
      </c:scatterChart>
      <c:valAx>
        <c:axId val="50894264"/>
        <c:scaling>
          <c:orientation val="minMax"/>
        </c:scaling>
        <c:axPos val="b"/>
        <c:majorGridlines/>
        <c:minorGridlines/>
        <c:delete val="0"/>
        <c:numFmt formatCode="General" sourceLinked="1"/>
        <c:majorTickMark val="out"/>
        <c:minorTickMark val="none"/>
        <c:tickLblPos val="nextTo"/>
        <c:crossAx val="19792825"/>
        <c:crosses val="autoZero"/>
        <c:crossBetween val="midCat"/>
        <c:dispUnits/>
      </c:valAx>
      <c:valAx>
        <c:axId val="19792825"/>
        <c:scaling>
          <c:orientation val="minMax"/>
        </c:scaling>
        <c:axPos val="l"/>
        <c:majorGridlines/>
        <c:minorGridlines/>
        <c:delete val="0"/>
        <c:numFmt formatCode="General" sourceLinked="1"/>
        <c:majorTickMark val="out"/>
        <c:minorTickMark val="none"/>
        <c:tickLblPos val="nextTo"/>
        <c:crossAx val="508942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 Id="rId3" Type="http://schemas.openxmlformats.org/officeDocument/2006/relationships/chart" Target="/xl/charts/chart71.xml" /><Relationship Id="rId4" Type="http://schemas.openxmlformats.org/officeDocument/2006/relationships/chart" Target="/xl/charts/chart72.xml" /><Relationship Id="rId5" Type="http://schemas.openxmlformats.org/officeDocument/2006/relationships/chart" Target="/xl/charts/chart73.xml" /><Relationship Id="rId6" Type="http://schemas.openxmlformats.org/officeDocument/2006/relationships/chart" Target="/xl/charts/chart7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 Id="rId5" Type="http://schemas.openxmlformats.org/officeDocument/2006/relationships/chart" Target="/xl/charts/chart79.xml" /><Relationship Id="rId6" Type="http://schemas.openxmlformats.org/officeDocument/2006/relationships/chart" Target="/xl/charts/chart80.xml" /><Relationship Id="rId7" Type="http://schemas.openxmlformats.org/officeDocument/2006/relationships/chart" Target="/xl/charts/chart81.xml" /><Relationship Id="rId8" Type="http://schemas.openxmlformats.org/officeDocument/2006/relationships/chart" Target="/xl/charts/chart82.xml" /><Relationship Id="rId9" Type="http://schemas.openxmlformats.org/officeDocument/2006/relationships/chart" Target="/xl/charts/chart8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 Id="rId3" Type="http://schemas.openxmlformats.org/officeDocument/2006/relationships/chart" Target="/xl/charts/chart86.xml" /><Relationship Id="rId4" Type="http://schemas.openxmlformats.org/officeDocument/2006/relationships/chart" Target="/xl/charts/chart87.xml" /><Relationship Id="rId5" Type="http://schemas.openxmlformats.org/officeDocument/2006/relationships/chart" Target="/xl/charts/chart88.xml" /><Relationship Id="rId6" Type="http://schemas.openxmlformats.org/officeDocument/2006/relationships/chart" Target="/xl/charts/chart89.xml" /><Relationship Id="rId7" Type="http://schemas.openxmlformats.org/officeDocument/2006/relationships/chart" Target="/xl/charts/chart90.xml" /><Relationship Id="rId8" Type="http://schemas.openxmlformats.org/officeDocument/2006/relationships/chart" Target="/xl/charts/chart9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2.xml" /><Relationship Id="rId2" Type="http://schemas.openxmlformats.org/officeDocument/2006/relationships/chart" Target="/xl/charts/chart93.xml" /><Relationship Id="rId3" Type="http://schemas.openxmlformats.org/officeDocument/2006/relationships/chart" Target="/xl/charts/chart94.xml" /><Relationship Id="rId4" Type="http://schemas.openxmlformats.org/officeDocument/2006/relationships/chart" Target="/xl/charts/chart95.xml" /><Relationship Id="rId5" Type="http://schemas.openxmlformats.org/officeDocument/2006/relationships/chart" Target="/xl/charts/chart96.xml" /><Relationship Id="rId6" Type="http://schemas.openxmlformats.org/officeDocument/2006/relationships/chart" Target="/xl/charts/chart97.xml" /><Relationship Id="rId7" Type="http://schemas.openxmlformats.org/officeDocument/2006/relationships/chart" Target="/xl/charts/chart98.xml" /><Relationship Id="rId8" Type="http://schemas.openxmlformats.org/officeDocument/2006/relationships/chart" Target="/xl/charts/chart9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0.xml" /><Relationship Id="rId2" Type="http://schemas.openxmlformats.org/officeDocument/2006/relationships/chart" Target="/xl/charts/chart101.xml" /><Relationship Id="rId3" Type="http://schemas.openxmlformats.org/officeDocument/2006/relationships/chart" Target="/xl/charts/chart102.xml" /><Relationship Id="rId4" Type="http://schemas.openxmlformats.org/officeDocument/2006/relationships/chart" Target="/xl/charts/chart103.xml" /><Relationship Id="rId5" Type="http://schemas.openxmlformats.org/officeDocument/2006/relationships/chart" Target="/xl/charts/chart104.xml" /><Relationship Id="rId6" Type="http://schemas.openxmlformats.org/officeDocument/2006/relationships/chart" Target="/xl/charts/chart105.xml" /><Relationship Id="rId7" Type="http://schemas.openxmlformats.org/officeDocument/2006/relationships/chart" Target="/xl/charts/chart10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7.xml" /><Relationship Id="rId2" Type="http://schemas.openxmlformats.org/officeDocument/2006/relationships/chart" Target="/xl/charts/chart108.xml" /><Relationship Id="rId3" Type="http://schemas.openxmlformats.org/officeDocument/2006/relationships/chart" Target="/xl/charts/chart109.xml" /><Relationship Id="rId4" Type="http://schemas.openxmlformats.org/officeDocument/2006/relationships/chart" Target="/xl/charts/chart110.xml" /><Relationship Id="rId5" Type="http://schemas.openxmlformats.org/officeDocument/2006/relationships/chart" Target="/xl/charts/chart111.xml" /><Relationship Id="rId6" Type="http://schemas.openxmlformats.org/officeDocument/2006/relationships/chart" Target="/xl/charts/chart112.xml" /><Relationship Id="rId7" Type="http://schemas.openxmlformats.org/officeDocument/2006/relationships/chart" Target="/xl/charts/chart113.xml" /><Relationship Id="rId8" Type="http://schemas.openxmlformats.org/officeDocument/2006/relationships/chart" Target="/xl/charts/chart114.xml" /><Relationship Id="rId9" Type="http://schemas.openxmlformats.org/officeDocument/2006/relationships/chart" Target="/xl/charts/chart115.xml" /><Relationship Id="rId10" Type="http://schemas.openxmlformats.org/officeDocument/2006/relationships/chart" Target="/xl/charts/chart116.xml" /><Relationship Id="rId11" Type="http://schemas.openxmlformats.org/officeDocument/2006/relationships/chart" Target="/xl/charts/chart117.xml" /><Relationship Id="rId12" Type="http://schemas.openxmlformats.org/officeDocument/2006/relationships/chart" Target="/xl/charts/chart118.xml" /><Relationship Id="rId13" Type="http://schemas.openxmlformats.org/officeDocument/2006/relationships/chart" Target="/xl/charts/chart119.xml" /><Relationship Id="rId14" Type="http://schemas.openxmlformats.org/officeDocument/2006/relationships/chart" Target="/xl/charts/chart120.xml" /><Relationship Id="rId15" Type="http://schemas.openxmlformats.org/officeDocument/2006/relationships/chart" Target="/xl/charts/chart12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2.xml" /><Relationship Id="rId2" Type="http://schemas.openxmlformats.org/officeDocument/2006/relationships/chart" Target="/xl/charts/chart123.xml" /><Relationship Id="rId3" Type="http://schemas.openxmlformats.org/officeDocument/2006/relationships/chart" Target="/xl/charts/chart124.xml" /><Relationship Id="rId4" Type="http://schemas.openxmlformats.org/officeDocument/2006/relationships/chart" Target="/xl/charts/chart125.xml" /><Relationship Id="rId5" Type="http://schemas.openxmlformats.org/officeDocument/2006/relationships/chart" Target="/xl/charts/chart126.xml" /><Relationship Id="rId6" Type="http://schemas.openxmlformats.org/officeDocument/2006/relationships/chart" Target="/xl/charts/chart127.xml" /><Relationship Id="rId7" Type="http://schemas.openxmlformats.org/officeDocument/2006/relationships/chart" Target="/xl/charts/chart128.xml" /><Relationship Id="rId8" Type="http://schemas.openxmlformats.org/officeDocument/2006/relationships/chart" Target="/xl/charts/chart12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0.xml" /><Relationship Id="rId2" Type="http://schemas.openxmlformats.org/officeDocument/2006/relationships/chart" Target="/xl/charts/chart131.xml" /><Relationship Id="rId3" Type="http://schemas.openxmlformats.org/officeDocument/2006/relationships/chart" Target="/xl/charts/chart132.xml" /><Relationship Id="rId4" Type="http://schemas.openxmlformats.org/officeDocument/2006/relationships/chart" Target="/xl/charts/chart133.xml" /><Relationship Id="rId5" Type="http://schemas.openxmlformats.org/officeDocument/2006/relationships/chart" Target="/xl/charts/chart134.xml" /><Relationship Id="rId6" Type="http://schemas.openxmlformats.org/officeDocument/2006/relationships/chart" Target="/xl/charts/chart135.xml" /><Relationship Id="rId7" Type="http://schemas.openxmlformats.org/officeDocument/2006/relationships/chart" Target="/xl/charts/chart1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 Id="rId7" Type="http://schemas.openxmlformats.org/officeDocument/2006/relationships/chart" Target="/xl/charts/chart49.xml" /><Relationship Id="rId8" Type="http://schemas.openxmlformats.org/officeDocument/2006/relationships/chart" Target="/xl/charts/chart50.xml" /><Relationship Id="rId9" Type="http://schemas.openxmlformats.org/officeDocument/2006/relationships/chart" Target="/xl/charts/chart51.xml" /><Relationship Id="rId10" Type="http://schemas.openxmlformats.org/officeDocument/2006/relationships/chart" Target="/xl/charts/chart5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chart" Target="/xl/charts/chart55.xml" /><Relationship Id="rId4" Type="http://schemas.openxmlformats.org/officeDocument/2006/relationships/chart" Target="/xl/charts/chart56.xml" /><Relationship Id="rId5" Type="http://schemas.openxmlformats.org/officeDocument/2006/relationships/chart" Target="/xl/charts/chart57.xml" /><Relationship Id="rId6" Type="http://schemas.openxmlformats.org/officeDocument/2006/relationships/chart" Target="/xl/charts/chart58.xml" /><Relationship Id="rId7" Type="http://schemas.openxmlformats.org/officeDocument/2006/relationships/chart" Target="/xl/charts/chart59.xml" /><Relationship Id="rId8" Type="http://schemas.openxmlformats.org/officeDocument/2006/relationships/chart" Target="/xl/charts/chart6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 Id="rId7" Type="http://schemas.openxmlformats.org/officeDocument/2006/relationships/chart" Target="/xl/charts/chart67.xml" /><Relationship Id="rId8" Type="http://schemas.openxmlformats.org/officeDocument/2006/relationships/chart" Target="/xl/charts/chart6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7</xdr:col>
      <xdr:colOff>485775</xdr:colOff>
      <xdr:row>44</xdr:row>
      <xdr:rowOff>47625</xdr:rowOff>
    </xdr:to>
    <xdr:graphicFrame>
      <xdr:nvGraphicFramePr>
        <xdr:cNvPr id="1" name="Chart 1"/>
        <xdr:cNvGraphicFramePr/>
      </xdr:nvGraphicFramePr>
      <xdr:xfrm>
        <a:off x="0" y="3762375"/>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44</xdr:row>
      <xdr:rowOff>57150</xdr:rowOff>
    </xdr:from>
    <xdr:to>
      <xdr:col>7</xdr:col>
      <xdr:colOff>485775</xdr:colOff>
      <xdr:row>65</xdr:row>
      <xdr:rowOff>38100</xdr:rowOff>
    </xdr:to>
    <xdr:graphicFrame>
      <xdr:nvGraphicFramePr>
        <xdr:cNvPr id="2" name="Chart 2"/>
        <xdr:cNvGraphicFramePr/>
      </xdr:nvGraphicFramePr>
      <xdr:xfrm>
        <a:off x="9525" y="7181850"/>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47625</xdr:rowOff>
    </xdr:from>
    <xdr:to>
      <xdr:col>7</xdr:col>
      <xdr:colOff>466725</xdr:colOff>
      <xdr:row>86</xdr:row>
      <xdr:rowOff>57150</xdr:rowOff>
    </xdr:to>
    <xdr:graphicFrame>
      <xdr:nvGraphicFramePr>
        <xdr:cNvPr id="3" name="Chart 3"/>
        <xdr:cNvGraphicFramePr/>
      </xdr:nvGraphicFramePr>
      <xdr:xfrm>
        <a:off x="0" y="10572750"/>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85725</xdr:rowOff>
    </xdr:from>
    <xdr:to>
      <xdr:col>7</xdr:col>
      <xdr:colOff>438150</xdr:colOff>
      <xdr:row>107</xdr:row>
      <xdr:rowOff>19050</xdr:rowOff>
    </xdr:to>
    <xdr:graphicFrame>
      <xdr:nvGraphicFramePr>
        <xdr:cNvPr id="4" name="Chart 4"/>
        <xdr:cNvGraphicFramePr/>
      </xdr:nvGraphicFramePr>
      <xdr:xfrm>
        <a:off x="0" y="14011275"/>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107</xdr:row>
      <xdr:rowOff>28575</xdr:rowOff>
    </xdr:from>
    <xdr:to>
      <xdr:col>7</xdr:col>
      <xdr:colOff>428625</xdr:colOff>
      <xdr:row>128</xdr:row>
      <xdr:rowOff>0</xdr:rowOff>
    </xdr:to>
    <xdr:graphicFrame>
      <xdr:nvGraphicFramePr>
        <xdr:cNvPr id="5" name="Chart 5"/>
        <xdr:cNvGraphicFramePr/>
      </xdr:nvGraphicFramePr>
      <xdr:xfrm>
        <a:off x="0" y="17354550"/>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7</xdr:col>
      <xdr:colOff>438150</xdr:colOff>
      <xdr:row>149</xdr:row>
      <xdr:rowOff>0</xdr:rowOff>
    </xdr:to>
    <xdr:graphicFrame>
      <xdr:nvGraphicFramePr>
        <xdr:cNvPr id="6" name="Chart 6"/>
        <xdr:cNvGraphicFramePr/>
      </xdr:nvGraphicFramePr>
      <xdr:xfrm>
        <a:off x="0" y="20745450"/>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149</xdr:row>
      <xdr:rowOff>28575</xdr:rowOff>
    </xdr:from>
    <xdr:to>
      <xdr:col>7</xdr:col>
      <xdr:colOff>447675</xdr:colOff>
      <xdr:row>170</xdr:row>
      <xdr:rowOff>19050</xdr:rowOff>
    </xdr:to>
    <xdr:graphicFrame>
      <xdr:nvGraphicFramePr>
        <xdr:cNvPr id="7" name="Chart 7"/>
        <xdr:cNvGraphicFramePr/>
      </xdr:nvGraphicFramePr>
      <xdr:xfrm>
        <a:off x="0" y="24155400"/>
        <a:ext cx="5314950" cy="3390900"/>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0</xdr:rowOff>
    </xdr:from>
    <xdr:to>
      <xdr:col>7</xdr:col>
      <xdr:colOff>447675</xdr:colOff>
      <xdr:row>168</xdr:row>
      <xdr:rowOff>152400</xdr:rowOff>
    </xdr:to>
    <xdr:graphicFrame>
      <xdr:nvGraphicFramePr>
        <xdr:cNvPr id="7" name="Chart 7"/>
        <xdr:cNvGraphicFramePr/>
      </xdr:nvGraphicFramePr>
      <xdr:xfrm>
        <a:off x="0" y="23964900"/>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169</xdr:row>
      <xdr:rowOff>0</xdr:rowOff>
    </xdr:from>
    <xdr:to>
      <xdr:col>7</xdr:col>
      <xdr:colOff>447675</xdr:colOff>
      <xdr:row>189</xdr:row>
      <xdr:rowOff>152400</xdr:rowOff>
    </xdr:to>
    <xdr:graphicFrame>
      <xdr:nvGraphicFramePr>
        <xdr:cNvPr id="8" name="Chart 8"/>
        <xdr:cNvGraphicFramePr/>
      </xdr:nvGraphicFramePr>
      <xdr:xfrm>
        <a:off x="0" y="27365325"/>
        <a:ext cx="531495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190</xdr:row>
      <xdr:rowOff>0</xdr:rowOff>
    </xdr:from>
    <xdr:to>
      <xdr:col>7</xdr:col>
      <xdr:colOff>447675</xdr:colOff>
      <xdr:row>210</xdr:row>
      <xdr:rowOff>152400</xdr:rowOff>
    </xdr:to>
    <xdr:graphicFrame>
      <xdr:nvGraphicFramePr>
        <xdr:cNvPr id="9" name="Chart 9"/>
        <xdr:cNvGraphicFramePr/>
      </xdr:nvGraphicFramePr>
      <xdr:xfrm>
        <a:off x="0" y="30765750"/>
        <a:ext cx="5314950" cy="3390900"/>
      </xdr:xfrm>
      <a:graphic>
        <a:graphicData uri="http://schemas.openxmlformats.org/drawingml/2006/chart">
          <c:chart xmlns:c="http://schemas.openxmlformats.org/drawingml/2006/chart" r:id="rId9"/>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38100</xdr:rowOff>
    </xdr:from>
    <xdr:to>
      <xdr:col>7</xdr:col>
      <xdr:colOff>485775</xdr:colOff>
      <xdr:row>45</xdr:row>
      <xdr:rowOff>47625</xdr:rowOff>
    </xdr:to>
    <xdr:graphicFrame>
      <xdr:nvGraphicFramePr>
        <xdr:cNvPr id="1" name="Chart 1"/>
        <xdr:cNvGraphicFramePr/>
      </xdr:nvGraphicFramePr>
      <xdr:xfrm>
        <a:off x="0" y="3924300"/>
        <a:ext cx="56197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45</xdr:row>
      <xdr:rowOff>57150</xdr:rowOff>
    </xdr:from>
    <xdr:to>
      <xdr:col>7</xdr:col>
      <xdr:colOff>485775</xdr:colOff>
      <xdr:row>66</xdr:row>
      <xdr:rowOff>38100</xdr:rowOff>
    </xdr:to>
    <xdr:graphicFrame>
      <xdr:nvGraphicFramePr>
        <xdr:cNvPr id="2" name="Chart 2"/>
        <xdr:cNvGraphicFramePr/>
      </xdr:nvGraphicFramePr>
      <xdr:xfrm>
        <a:off x="9525" y="7343775"/>
        <a:ext cx="56102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47625</xdr:rowOff>
    </xdr:from>
    <xdr:to>
      <xdr:col>7</xdr:col>
      <xdr:colOff>466725</xdr:colOff>
      <xdr:row>87</xdr:row>
      <xdr:rowOff>57150</xdr:rowOff>
    </xdr:to>
    <xdr:graphicFrame>
      <xdr:nvGraphicFramePr>
        <xdr:cNvPr id="3" name="Chart 3"/>
        <xdr:cNvGraphicFramePr/>
      </xdr:nvGraphicFramePr>
      <xdr:xfrm>
        <a:off x="0" y="10734675"/>
        <a:ext cx="56007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87</xdr:row>
      <xdr:rowOff>85725</xdr:rowOff>
    </xdr:from>
    <xdr:to>
      <xdr:col>7</xdr:col>
      <xdr:colOff>438150</xdr:colOff>
      <xdr:row>108</xdr:row>
      <xdr:rowOff>19050</xdr:rowOff>
    </xdr:to>
    <xdr:graphicFrame>
      <xdr:nvGraphicFramePr>
        <xdr:cNvPr id="4" name="Chart 4"/>
        <xdr:cNvGraphicFramePr/>
      </xdr:nvGraphicFramePr>
      <xdr:xfrm>
        <a:off x="0" y="14173200"/>
        <a:ext cx="55721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108</xdr:row>
      <xdr:rowOff>28575</xdr:rowOff>
    </xdr:from>
    <xdr:to>
      <xdr:col>7</xdr:col>
      <xdr:colOff>428625</xdr:colOff>
      <xdr:row>129</xdr:row>
      <xdr:rowOff>0</xdr:rowOff>
    </xdr:to>
    <xdr:graphicFrame>
      <xdr:nvGraphicFramePr>
        <xdr:cNvPr id="5" name="Chart 5"/>
        <xdr:cNvGraphicFramePr/>
      </xdr:nvGraphicFramePr>
      <xdr:xfrm>
        <a:off x="0" y="17516475"/>
        <a:ext cx="55626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129</xdr:row>
      <xdr:rowOff>19050</xdr:rowOff>
    </xdr:from>
    <xdr:to>
      <xdr:col>7</xdr:col>
      <xdr:colOff>438150</xdr:colOff>
      <xdr:row>150</xdr:row>
      <xdr:rowOff>0</xdr:rowOff>
    </xdr:to>
    <xdr:graphicFrame>
      <xdr:nvGraphicFramePr>
        <xdr:cNvPr id="6" name="Chart 6"/>
        <xdr:cNvGraphicFramePr/>
      </xdr:nvGraphicFramePr>
      <xdr:xfrm>
        <a:off x="0" y="20907375"/>
        <a:ext cx="55721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150</xdr:row>
      <xdr:rowOff>28575</xdr:rowOff>
    </xdr:from>
    <xdr:to>
      <xdr:col>7</xdr:col>
      <xdr:colOff>447675</xdr:colOff>
      <xdr:row>171</xdr:row>
      <xdr:rowOff>19050</xdr:rowOff>
    </xdr:to>
    <xdr:graphicFrame>
      <xdr:nvGraphicFramePr>
        <xdr:cNvPr id="7" name="Chart 7"/>
        <xdr:cNvGraphicFramePr/>
      </xdr:nvGraphicFramePr>
      <xdr:xfrm>
        <a:off x="0" y="24317325"/>
        <a:ext cx="55816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171</xdr:row>
      <xdr:rowOff>28575</xdr:rowOff>
    </xdr:from>
    <xdr:to>
      <xdr:col>7</xdr:col>
      <xdr:colOff>457200</xdr:colOff>
      <xdr:row>192</xdr:row>
      <xdr:rowOff>28575</xdr:rowOff>
    </xdr:to>
    <xdr:graphicFrame>
      <xdr:nvGraphicFramePr>
        <xdr:cNvPr id="8" name="Chart 8"/>
        <xdr:cNvGraphicFramePr/>
      </xdr:nvGraphicFramePr>
      <xdr:xfrm>
        <a:off x="0" y="27717750"/>
        <a:ext cx="5591175" cy="3400425"/>
      </xdr:xfrm>
      <a:graphic>
        <a:graphicData uri="http://schemas.openxmlformats.org/drawingml/2006/chart">
          <c:chart xmlns:c="http://schemas.openxmlformats.org/drawingml/2006/chart" r:id="rId8"/>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7</xdr:col>
      <xdr:colOff>485775</xdr:colOff>
      <xdr:row>44</xdr:row>
      <xdr:rowOff>47625</xdr:rowOff>
    </xdr:to>
    <xdr:graphicFrame>
      <xdr:nvGraphicFramePr>
        <xdr:cNvPr id="1" name="Chart 1"/>
        <xdr:cNvGraphicFramePr/>
      </xdr:nvGraphicFramePr>
      <xdr:xfrm>
        <a:off x="0" y="3762375"/>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44</xdr:row>
      <xdr:rowOff>57150</xdr:rowOff>
    </xdr:from>
    <xdr:to>
      <xdr:col>7</xdr:col>
      <xdr:colOff>485775</xdr:colOff>
      <xdr:row>65</xdr:row>
      <xdr:rowOff>38100</xdr:rowOff>
    </xdr:to>
    <xdr:graphicFrame>
      <xdr:nvGraphicFramePr>
        <xdr:cNvPr id="2" name="Chart 2"/>
        <xdr:cNvGraphicFramePr/>
      </xdr:nvGraphicFramePr>
      <xdr:xfrm>
        <a:off x="9525" y="7181850"/>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47625</xdr:rowOff>
    </xdr:from>
    <xdr:to>
      <xdr:col>7</xdr:col>
      <xdr:colOff>466725</xdr:colOff>
      <xdr:row>86</xdr:row>
      <xdr:rowOff>57150</xdr:rowOff>
    </xdr:to>
    <xdr:graphicFrame>
      <xdr:nvGraphicFramePr>
        <xdr:cNvPr id="3" name="Chart 3"/>
        <xdr:cNvGraphicFramePr/>
      </xdr:nvGraphicFramePr>
      <xdr:xfrm>
        <a:off x="0" y="10572750"/>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85725</xdr:rowOff>
    </xdr:from>
    <xdr:to>
      <xdr:col>7</xdr:col>
      <xdr:colOff>438150</xdr:colOff>
      <xdr:row>107</xdr:row>
      <xdr:rowOff>19050</xdr:rowOff>
    </xdr:to>
    <xdr:graphicFrame>
      <xdr:nvGraphicFramePr>
        <xdr:cNvPr id="4" name="Chart 4"/>
        <xdr:cNvGraphicFramePr/>
      </xdr:nvGraphicFramePr>
      <xdr:xfrm>
        <a:off x="0" y="14011275"/>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107</xdr:row>
      <xdr:rowOff>28575</xdr:rowOff>
    </xdr:from>
    <xdr:to>
      <xdr:col>7</xdr:col>
      <xdr:colOff>428625</xdr:colOff>
      <xdr:row>128</xdr:row>
      <xdr:rowOff>0</xdr:rowOff>
    </xdr:to>
    <xdr:graphicFrame>
      <xdr:nvGraphicFramePr>
        <xdr:cNvPr id="5" name="Chart 5"/>
        <xdr:cNvGraphicFramePr/>
      </xdr:nvGraphicFramePr>
      <xdr:xfrm>
        <a:off x="0" y="17354550"/>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7</xdr:col>
      <xdr:colOff>438150</xdr:colOff>
      <xdr:row>149</xdr:row>
      <xdr:rowOff>0</xdr:rowOff>
    </xdr:to>
    <xdr:graphicFrame>
      <xdr:nvGraphicFramePr>
        <xdr:cNvPr id="6" name="Chart 6"/>
        <xdr:cNvGraphicFramePr/>
      </xdr:nvGraphicFramePr>
      <xdr:xfrm>
        <a:off x="0" y="20745450"/>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149</xdr:row>
      <xdr:rowOff>28575</xdr:rowOff>
    </xdr:from>
    <xdr:to>
      <xdr:col>7</xdr:col>
      <xdr:colOff>447675</xdr:colOff>
      <xdr:row>170</xdr:row>
      <xdr:rowOff>19050</xdr:rowOff>
    </xdr:to>
    <xdr:graphicFrame>
      <xdr:nvGraphicFramePr>
        <xdr:cNvPr id="7" name="Chart 7"/>
        <xdr:cNvGraphicFramePr/>
      </xdr:nvGraphicFramePr>
      <xdr:xfrm>
        <a:off x="0" y="24155400"/>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170</xdr:row>
      <xdr:rowOff>28575</xdr:rowOff>
    </xdr:from>
    <xdr:to>
      <xdr:col>7</xdr:col>
      <xdr:colOff>457200</xdr:colOff>
      <xdr:row>191</xdr:row>
      <xdr:rowOff>28575</xdr:rowOff>
    </xdr:to>
    <xdr:graphicFrame>
      <xdr:nvGraphicFramePr>
        <xdr:cNvPr id="8" name="Chart 8"/>
        <xdr:cNvGraphicFramePr/>
      </xdr:nvGraphicFramePr>
      <xdr:xfrm>
        <a:off x="0" y="27555825"/>
        <a:ext cx="5324475" cy="3400425"/>
      </xdr:xfrm>
      <a:graphic>
        <a:graphicData uri="http://schemas.openxmlformats.org/drawingml/2006/chart">
          <c:chart xmlns:c="http://schemas.openxmlformats.org/drawingml/2006/chart" r:id="rId8"/>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38100</xdr:rowOff>
    </xdr:from>
    <xdr:to>
      <xdr:col>7</xdr:col>
      <xdr:colOff>485775</xdr:colOff>
      <xdr:row>45</xdr:row>
      <xdr:rowOff>47625</xdr:rowOff>
    </xdr:to>
    <xdr:graphicFrame>
      <xdr:nvGraphicFramePr>
        <xdr:cNvPr id="1" name="Chart 1"/>
        <xdr:cNvGraphicFramePr/>
      </xdr:nvGraphicFramePr>
      <xdr:xfrm>
        <a:off x="0" y="392430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45</xdr:row>
      <xdr:rowOff>57150</xdr:rowOff>
    </xdr:from>
    <xdr:to>
      <xdr:col>7</xdr:col>
      <xdr:colOff>485775</xdr:colOff>
      <xdr:row>66</xdr:row>
      <xdr:rowOff>38100</xdr:rowOff>
    </xdr:to>
    <xdr:graphicFrame>
      <xdr:nvGraphicFramePr>
        <xdr:cNvPr id="2" name="Chart 2"/>
        <xdr:cNvGraphicFramePr/>
      </xdr:nvGraphicFramePr>
      <xdr:xfrm>
        <a:off x="9525" y="734377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47625</xdr:rowOff>
    </xdr:from>
    <xdr:to>
      <xdr:col>7</xdr:col>
      <xdr:colOff>466725</xdr:colOff>
      <xdr:row>87</xdr:row>
      <xdr:rowOff>57150</xdr:rowOff>
    </xdr:to>
    <xdr:graphicFrame>
      <xdr:nvGraphicFramePr>
        <xdr:cNvPr id="3" name="Chart 3"/>
        <xdr:cNvGraphicFramePr/>
      </xdr:nvGraphicFramePr>
      <xdr:xfrm>
        <a:off x="0" y="1073467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87</xdr:row>
      <xdr:rowOff>85725</xdr:rowOff>
    </xdr:from>
    <xdr:to>
      <xdr:col>7</xdr:col>
      <xdr:colOff>438150</xdr:colOff>
      <xdr:row>108</xdr:row>
      <xdr:rowOff>19050</xdr:rowOff>
    </xdr:to>
    <xdr:graphicFrame>
      <xdr:nvGraphicFramePr>
        <xdr:cNvPr id="4" name="Chart 4"/>
        <xdr:cNvGraphicFramePr/>
      </xdr:nvGraphicFramePr>
      <xdr:xfrm>
        <a:off x="0" y="1417320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108</xdr:row>
      <xdr:rowOff>28575</xdr:rowOff>
    </xdr:from>
    <xdr:to>
      <xdr:col>7</xdr:col>
      <xdr:colOff>428625</xdr:colOff>
      <xdr:row>129</xdr:row>
      <xdr:rowOff>0</xdr:rowOff>
    </xdr:to>
    <xdr:graphicFrame>
      <xdr:nvGraphicFramePr>
        <xdr:cNvPr id="5" name="Chart 5"/>
        <xdr:cNvGraphicFramePr/>
      </xdr:nvGraphicFramePr>
      <xdr:xfrm>
        <a:off x="0" y="1751647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129</xdr:row>
      <xdr:rowOff>19050</xdr:rowOff>
    </xdr:from>
    <xdr:to>
      <xdr:col>7</xdr:col>
      <xdr:colOff>438150</xdr:colOff>
      <xdr:row>150</xdr:row>
      <xdr:rowOff>0</xdr:rowOff>
    </xdr:to>
    <xdr:graphicFrame>
      <xdr:nvGraphicFramePr>
        <xdr:cNvPr id="6" name="Chart 6"/>
        <xdr:cNvGraphicFramePr/>
      </xdr:nvGraphicFramePr>
      <xdr:xfrm>
        <a:off x="0" y="2090737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150</xdr:row>
      <xdr:rowOff>28575</xdr:rowOff>
    </xdr:from>
    <xdr:to>
      <xdr:col>7</xdr:col>
      <xdr:colOff>447675</xdr:colOff>
      <xdr:row>171</xdr:row>
      <xdr:rowOff>19050</xdr:rowOff>
    </xdr:to>
    <xdr:graphicFrame>
      <xdr:nvGraphicFramePr>
        <xdr:cNvPr id="7" name="Chart 7"/>
        <xdr:cNvGraphicFramePr/>
      </xdr:nvGraphicFramePr>
      <xdr:xfrm>
        <a:off x="0" y="24317325"/>
        <a:ext cx="5314950" cy="3390900"/>
      </xdr:xfrm>
      <a:graphic>
        <a:graphicData uri="http://schemas.openxmlformats.org/drawingml/2006/chart">
          <c:chart xmlns:c="http://schemas.openxmlformats.org/drawingml/2006/chart" r:id="rId7"/>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38100</xdr:rowOff>
    </xdr:from>
    <xdr:to>
      <xdr:col>7</xdr:col>
      <xdr:colOff>485775</xdr:colOff>
      <xdr:row>47</xdr:row>
      <xdr:rowOff>47625</xdr:rowOff>
    </xdr:to>
    <xdr:graphicFrame>
      <xdr:nvGraphicFramePr>
        <xdr:cNvPr id="1" name="Chart 1"/>
        <xdr:cNvGraphicFramePr/>
      </xdr:nvGraphicFramePr>
      <xdr:xfrm>
        <a:off x="0" y="42481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47</xdr:row>
      <xdr:rowOff>57150</xdr:rowOff>
    </xdr:from>
    <xdr:to>
      <xdr:col>7</xdr:col>
      <xdr:colOff>485775</xdr:colOff>
      <xdr:row>68</xdr:row>
      <xdr:rowOff>38100</xdr:rowOff>
    </xdr:to>
    <xdr:graphicFrame>
      <xdr:nvGraphicFramePr>
        <xdr:cNvPr id="2" name="Chart 2"/>
        <xdr:cNvGraphicFramePr/>
      </xdr:nvGraphicFramePr>
      <xdr:xfrm>
        <a:off x="9525" y="76676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68</xdr:row>
      <xdr:rowOff>47625</xdr:rowOff>
    </xdr:from>
    <xdr:to>
      <xdr:col>7</xdr:col>
      <xdr:colOff>466725</xdr:colOff>
      <xdr:row>89</xdr:row>
      <xdr:rowOff>57150</xdr:rowOff>
    </xdr:to>
    <xdr:graphicFrame>
      <xdr:nvGraphicFramePr>
        <xdr:cNvPr id="3" name="Chart 3"/>
        <xdr:cNvGraphicFramePr/>
      </xdr:nvGraphicFramePr>
      <xdr:xfrm>
        <a:off x="0" y="110585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85725</xdr:rowOff>
    </xdr:from>
    <xdr:to>
      <xdr:col>7</xdr:col>
      <xdr:colOff>438150</xdr:colOff>
      <xdr:row>110</xdr:row>
      <xdr:rowOff>19050</xdr:rowOff>
    </xdr:to>
    <xdr:graphicFrame>
      <xdr:nvGraphicFramePr>
        <xdr:cNvPr id="4" name="Chart 4"/>
        <xdr:cNvGraphicFramePr/>
      </xdr:nvGraphicFramePr>
      <xdr:xfrm>
        <a:off x="0" y="144970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110</xdr:row>
      <xdr:rowOff>28575</xdr:rowOff>
    </xdr:from>
    <xdr:to>
      <xdr:col>7</xdr:col>
      <xdr:colOff>428625</xdr:colOff>
      <xdr:row>131</xdr:row>
      <xdr:rowOff>0</xdr:rowOff>
    </xdr:to>
    <xdr:graphicFrame>
      <xdr:nvGraphicFramePr>
        <xdr:cNvPr id="5" name="Chart 5"/>
        <xdr:cNvGraphicFramePr/>
      </xdr:nvGraphicFramePr>
      <xdr:xfrm>
        <a:off x="0" y="178403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131</xdr:row>
      <xdr:rowOff>19050</xdr:rowOff>
    </xdr:from>
    <xdr:to>
      <xdr:col>7</xdr:col>
      <xdr:colOff>438150</xdr:colOff>
      <xdr:row>152</xdr:row>
      <xdr:rowOff>0</xdr:rowOff>
    </xdr:to>
    <xdr:graphicFrame>
      <xdr:nvGraphicFramePr>
        <xdr:cNvPr id="6" name="Chart 6"/>
        <xdr:cNvGraphicFramePr/>
      </xdr:nvGraphicFramePr>
      <xdr:xfrm>
        <a:off x="0" y="212312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28575</xdr:rowOff>
    </xdr:from>
    <xdr:to>
      <xdr:col>7</xdr:col>
      <xdr:colOff>447675</xdr:colOff>
      <xdr:row>173</xdr:row>
      <xdr:rowOff>19050</xdr:rowOff>
    </xdr:to>
    <xdr:graphicFrame>
      <xdr:nvGraphicFramePr>
        <xdr:cNvPr id="7" name="Chart 7"/>
        <xdr:cNvGraphicFramePr/>
      </xdr:nvGraphicFramePr>
      <xdr:xfrm>
        <a:off x="0" y="24641175"/>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173</xdr:row>
      <xdr:rowOff>28575</xdr:rowOff>
    </xdr:from>
    <xdr:to>
      <xdr:col>7</xdr:col>
      <xdr:colOff>457200</xdr:colOff>
      <xdr:row>194</xdr:row>
      <xdr:rowOff>28575</xdr:rowOff>
    </xdr:to>
    <xdr:graphicFrame>
      <xdr:nvGraphicFramePr>
        <xdr:cNvPr id="8" name="Chart 8"/>
        <xdr:cNvGraphicFramePr/>
      </xdr:nvGraphicFramePr>
      <xdr:xfrm>
        <a:off x="0" y="28041600"/>
        <a:ext cx="5324475" cy="34004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26</xdr:row>
      <xdr:rowOff>38100</xdr:rowOff>
    </xdr:from>
    <xdr:to>
      <xdr:col>7</xdr:col>
      <xdr:colOff>485775</xdr:colOff>
      <xdr:row>47</xdr:row>
      <xdr:rowOff>47625</xdr:rowOff>
    </xdr:to>
    <xdr:graphicFrame>
      <xdr:nvGraphicFramePr>
        <xdr:cNvPr id="9" name="Chart 10"/>
        <xdr:cNvGraphicFramePr/>
      </xdr:nvGraphicFramePr>
      <xdr:xfrm>
        <a:off x="0" y="4248150"/>
        <a:ext cx="5353050" cy="3409950"/>
      </xdr:xfrm>
      <a:graphic>
        <a:graphicData uri="http://schemas.openxmlformats.org/drawingml/2006/chart">
          <c:chart xmlns:c="http://schemas.openxmlformats.org/drawingml/2006/chart" r:id="rId9"/>
        </a:graphicData>
      </a:graphic>
    </xdr:graphicFrame>
    <xdr:clientData/>
  </xdr:twoCellAnchor>
  <xdr:twoCellAnchor>
    <xdr:from>
      <xdr:col>0</xdr:col>
      <xdr:colOff>9525</xdr:colOff>
      <xdr:row>47</xdr:row>
      <xdr:rowOff>57150</xdr:rowOff>
    </xdr:from>
    <xdr:to>
      <xdr:col>7</xdr:col>
      <xdr:colOff>485775</xdr:colOff>
      <xdr:row>68</xdr:row>
      <xdr:rowOff>38100</xdr:rowOff>
    </xdr:to>
    <xdr:graphicFrame>
      <xdr:nvGraphicFramePr>
        <xdr:cNvPr id="10" name="Chart 11"/>
        <xdr:cNvGraphicFramePr/>
      </xdr:nvGraphicFramePr>
      <xdr:xfrm>
        <a:off x="9525" y="7667625"/>
        <a:ext cx="5343525" cy="338137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68</xdr:row>
      <xdr:rowOff>47625</xdr:rowOff>
    </xdr:from>
    <xdr:to>
      <xdr:col>7</xdr:col>
      <xdr:colOff>466725</xdr:colOff>
      <xdr:row>89</xdr:row>
      <xdr:rowOff>57150</xdr:rowOff>
    </xdr:to>
    <xdr:graphicFrame>
      <xdr:nvGraphicFramePr>
        <xdr:cNvPr id="11" name="Chart 12"/>
        <xdr:cNvGraphicFramePr/>
      </xdr:nvGraphicFramePr>
      <xdr:xfrm>
        <a:off x="0" y="11058525"/>
        <a:ext cx="5334000" cy="34099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89</xdr:row>
      <xdr:rowOff>85725</xdr:rowOff>
    </xdr:from>
    <xdr:to>
      <xdr:col>7</xdr:col>
      <xdr:colOff>438150</xdr:colOff>
      <xdr:row>110</xdr:row>
      <xdr:rowOff>19050</xdr:rowOff>
    </xdr:to>
    <xdr:graphicFrame>
      <xdr:nvGraphicFramePr>
        <xdr:cNvPr id="12" name="Chart 13"/>
        <xdr:cNvGraphicFramePr/>
      </xdr:nvGraphicFramePr>
      <xdr:xfrm>
        <a:off x="0" y="14497050"/>
        <a:ext cx="5305425" cy="33337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110</xdr:row>
      <xdr:rowOff>28575</xdr:rowOff>
    </xdr:from>
    <xdr:to>
      <xdr:col>7</xdr:col>
      <xdr:colOff>428625</xdr:colOff>
      <xdr:row>131</xdr:row>
      <xdr:rowOff>0</xdr:rowOff>
    </xdr:to>
    <xdr:graphicFrame>
      <xdr:nvGraphicFramePr>
        <xdr:cNvPr id="13" name="Chart 14"/>
        <xdr:cNvGraphicFramePr/>
      </xdr:nvGraphicFramePr>
      <xdr:xfrm>
        <a:off x="0" y="17840325"/>
        <a:ext cx="5295900" cy="33718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131</xdr:row>
      <xdr:rowOff>19050</xdr:rowOff>
    </xdr:from>
    <xdr:to>
      <xdr:col>7</xdr:col>
      <xdr:colOff>438150</xdr:colOff>
      <xdr:row>152</xdr:row>
      <xdr:rowOff>0</xdr:rowOff>
    </xdr:to>
    <xdr:graphicFrame>
      <xdr:nvGraphicFramePr>
        <xdr:cNvPr id="14" name="Chart 15"/>
        <xdr:cNvGraphicFramePr/>
      </xdr:nvGraphicFramePr>
      <xdr:xfrm>
        <a:off x="0" y="21231225"/>
        <a:ext cx="5305425" cy="33813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152</xdr:row>
      <xdr:rowOff>28575</xdr:rowOff>
    </xdr:from>
    <xdr:to>
      <xdr:col>7</xdr:col>
      <xdr:colOff>447675</xdr:colOff>
      <xdr:row>173</xdr:row>
      <xdr:rowOff>19050</xdr:rowOff>
    </xdr:to>
    <xdr:graphicFrame>
      <xdr:nvGraphicFramePr>
        <xdr:cNvPr id="15" name="Chart 16"/>
        <xdr:cNvGraphicFramePr/>
      </xdr:nvGraphicFramePr>
      <xdr:xfrm>
        <a:off x="0" y="24641175"/>
        <a:ext cx="5314950" cy="3390900"/>
      </xdr:xfrm>
      <a:graphic>
        <a:graphicData uri="http://schemas.openxmlformats.org/drawingml/2006/chart">
          <c:chart xmlns:c="http://schemas.openxmlformats.org/drawingml/2006/chart" r:id="rId1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28575</xdr:rowOff>
    </xdr:from>
    <xdr:to>
      <xdr:col>7</xdr:col>
      <xdr:colOff>447675</xdr:colOff>
      <xdr:row>169</xdr:row>
      <xdr:rowOff>19050</xdr:rowOff>
    </xdr:to>
    <xdr:graphicFrame>
      <xdr:nvGraphicFramePr>
        <xdr:cNvPr id="7" name="Chart 7"/>
        <xdr:cNvGraphicFramePr/>
      </xdr:nvGraphicFramePr>
      <xdr:xfrm>
        <a:off x="0" y="23993475"/>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169</xdr:row>
      <xdr:rowOff>28575</xdr:rowOff>
    </xdr:from>
    <xdr:to>
      <xdr:col>7</xdr:col>
      <xdr:colOff>457200</xdr:colOff>
      <xdr:row>190</xdr:row>
      <xdr:rowOff>28575</xdr:rowOff>
    </xdr:to>
    <xdr:graphicFrame>
      <xdr:nvGraphicFramePr>
        <xdr:cNvPr id="8" name="Chart 8"/>
        <xdr:cNvGraphicFramePr/>
      </xdr:nvGraphicFramePr>
      <xdr:xfrm>
        <a:off x="0" y="27393900"/>
        <a:ext cx="5324475" cy="3400425"/>
      </xdr:xfrm>
      <a:graphic>
        <a:graphicData uri="http://schemas.openxmlformats.org/drawingml/2006/chart">
          <c:chart xmlns:c="http://schemas.openxmlformats.org/drawingml/2006/chart" r:id="rId8"/>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28575</xdr:rowOff>
    </xdr:from>
    <xdr:to>
      <xdr:col>7</xdr:col>
      <xdr:colOff>447675</xdr:colOff>
      <xdr:row>169</xdr:row>
      <xdr:rowOff>19050</xdr:rowOff>
    </xdr:to>
    <xdr:graphicFrame>
      <xdr:nvGraphicFramePr>
        <xdr:cNvPr id="7" name="Chart 7"/>
        <xdr:cNvGraphicFramePr/>
      </xdr:nvGraphicFramePr>
      <xdr:xfrm>
        <a:off x="0" y="23993475"/>
        <a:ext cx="5314950" cy="33909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38100</xdr:rowOff>
    </xdr:from>
    <xdr:to>
      <xdr:col>7</xdr:col>
      <xdr:colOff>485775</xdr:colOff>
      <xdr:row>47</xdr:row>
      <xdr:rowOff>47625</xdr:rowOff>
    </xdr:to>
    <xdr:graphicFrame>
      <xdr:nvGraphicFramePr>
        <xdr:cNvPr id="1" name="Chart 1"/>
        <xdr:cNvGraphicFramePr/>
      </xdr:nvGraphicFramePr>
      <xdr:xfrm>
        <a:off x="0" y="42481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47</xdr:row>
      <xdr:rowOff>57150</xdr:rowOff>
    </xdr:from>
    <xdr:to>
      <xdr:col>7</xdr:col>
      <xdr:colOff>485775</xdr:colOff>
      <xdr:row>68</xdr:row>
      <xdr:rowOff>38100</xdr:rowOff>
    </xdr:to>
    <xdr:graphicFrame>
      <xdr:nvGraphicFramePr>
        <xdr:cNvPr id="2" name="Chart 2"/>
        <xdr:cNvGraphicFramePr/>
      </xdr:nvGraphicFramePr>
      <xdr:xfrm>
        <a:off x="9525" y="76676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68</xdr:row>
      <xdr:rowOff>47625</xdr:rowOff>
    </xdr:from>
    <xdr:to>
      <xdr:col>7</xdr:col>
      <xdr:colOff>466725</xdr:colOff>
      <xdr:row>89</xdr:row>
      <xdr:rowOff>57150</xdr:rowOff>
    </xdr:to>
    <xdr:graphicFrame>
      <xdr:nvGraphicFramePr>
        <xdr:cNvPr id="3" name="Chart 3"/>
        <xdr:cNvGraphicFramePr/>
      </xdr:nvGraphicFramePr>
      <xdr:xfrm>
        <a:off x="0" y="110585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85725</xdr:rowOff>
    </xdr:from>
    <xdr:to>
      <xdr:col>7</xdr:col>
      <xdr:colOff>438150</xdr:colOff>
      <xdr:row>110</xdr:row>
      <xdr:rowOff>19050</xdr:rowOff>
    </xdr:to>
    <xdr:graphicFrame>
      <xdr:nvGraphicFramePr>
        <xdr:cNvPr id="4" name="Chart 4"/>
        <xdr:cNvGraphicFramePr/>
      </xdr:nvGraphicFramePr>
      <xdr:xfrm>
        <a:off x="0" y="144970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110</xdr:row>
      <xdr:rowOff>28575</xdr:rowOff>
    </xdr:from>
    <xdr:to>
      <xdr:col>7</xdr:col>
      <xdr:colOff>428625</xdr:colOff>
      <xdr:row>131</xdr:row>
      <xdr:rowOff>0</xdr:rowOff>
    </xdr:to>
    <xdr:graphicFrame>
      <xdr:nvGraphicFramePr>
        <xdr:cNvPr id="5" name="Chart 5"/>
        <xdr:cNvGraphicFramePr/>
      </xdr:nvGraphicFramePr>
      <xdr:xfrm>
        <a:off x="0" y="178403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131</xdr:row>
      <xdr:rowOff>19050</xdr:rowOff>
    </xdr:from>
    <xdr:to>
      <xdr:col>7</xdr:col>
      <xdr:colOff>438150</xdr:colOff>
      <xdr:row>152</xdr:row>
      <xdr:rowOff>0</xdr:rowOff>
    </xdr:to>
    <xdr:graphicFrame>
      <xdr:nvGraphicFramePr>
        <xdr:cNvPr id="6" name="Chart 6"/>
        <xdr:cNvGraphicFramePr/>
      </xdr:nvGraphicFramePr>
      <xdr:xfrm>
        <a:off x="0" y="212312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19050</xdr:rowOff>
    </xdr:from>
    <xdr:to>
      <xdr:col>7</xdr:col>
      <xdr:colOff>447675</xdr:colOff>
      <xdr:row>173</xdr:row>
      <xdr:rowOff>9525</xdr:rowOff>
    </xdr:to>
    <xdr:graphicFrame>
      <xdr:nvGraphicFramePr>
        <xdr:cNvPr id="7" name="Chart 7"/>
        <xdr:cNvGraphicFramePr/>
      </xdr:nvGraphicFramePr>
      <xdr:xfrm>
        <a:off x="0" y="24631650"/>
        <a:ext cx="5314950" cy="339090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38100</xdr:rowOff>
    </xdr:from>
    <xdr:to>
      <xdr:col>7</xdr:col>
      <xdr:colOff>485775</xdr:colOff>
      <xdr:row>40</xdr:row>
      <xdr:rowOff>47625</xdr:rowOff>
    </xdr:to>
    <xdr:graphicFrame>
      <xdr:nvGraphicFramePr>
        <xdr:cNvPr id="1" name="Chart 1"/>
        <xdr:cNvGraphicFramePr/>
      </xdr:nvGraphicFramePr>
      <xdr:xfrm>
        <a:off x="0" y="3114675"/>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40</xdr:row>
      <xdr:rowOff>57150</xdr:rowOff>
    </xdr:from>
    <xdr:to>
      <xdr:col>7</xdr:col>
      <xdr:colOff>485775</xdr:colOff>
      <xdr:row>61</xdr:row>
      <xdr:rowOff>38100</xdr:rowOff>
    </xdr:to>
    <xdr:graphicFrame>
      <xdr:nvGraphicFramePr>
        <xdr:cNvPr id="2" name="Chart 2"/>
        <xdr:cNvGraphicFramePr/>
      </xdr:nvGraphicFramePr>
      <xdr:xfrm>
        <a:off x="9525" y="6534150"/>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47625</xdr:rowOff>
    </xdr:from>
    <xdr:to>
      <xdr:col>7</xdr:col>
      <xdr:colOff>466725</xdr:colOff>
      <xdr:row>82</xdr:row>
      <xdr:rowOff>57150</xdr:rowOff>
    </xdr:to>
    <xdr:graphicFrame>
      <xdr:nvGraphicFramePr>
        <xdr:cNvPr id="3" name="Chart 3"/>
        <xdr:cNvGraphicFramePr/>
      </xdr:nvGraphicFramePr>
      <xdr:xfrm>
        <a:off x="0" y="9925050"/>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82</xdr:row>
      <xdr:rowOff>85725</xdr:rowOff>
    </xdr:from>
    <xdr:to>
      <xdr:col>7</xdr:col>
      <xdr:colOff>438150</xdr:colOff>
      <xdr:row>103</xdr:row>
      <xdr:rowOff>19050</xdr:rowOff>
    </xdr:to>
    <xdr:graphicFrame>
      <xdr:nvGraphicFramePr>
        <xdr:cNvPr id="4" name="Chart 4"/>
        <xdr:cNvGraphicFramePr/>
      </xdr:nvGraphicFramePr>
      <xdr:xfrm>
        <a:off x="0" y="13363575"/>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103</xdr:row>
      <xdr:rowOff>28575</xdr:rowOff>
    </xdr:from>
    <xdr:to>
      <xdr:col>7</xdr:col>
      <xdr:colOff>428625</xdr:colOff>
      <xdr:row>124</xdr:row>
      <xdr:rowOff>0</xdr:rowOff>
    </xdr:to>
    <xdr:graphicFrame>
      <xdr:nvGraphicFramePr>
        <xdr:cNvPr id="5" name="Chart 5"/>
        <xdr:cNvGraphicFramePr/>
      </xdr:nvGraphicFramePr>
      <xdr:xfrm>
        <a:off x="0" y="16706850"/>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7</xdr:col>
      <xdr:colOff>438150</xdr:colOff>
      <xdr:row>145</xdr:row>
      <xdr:rowOff>0</xdr:rowOff>
    </xdr:to>
    <xdr:graphicFrame>
      <xdr:nvGraphicFramePr>
        <xdr:cNvPr id="6" name="Chart 6"/>
        <xdr:cNvGraphicFramePr/>
      </xdr:nvGraphicFramePr>
      <xdr:xfrm>
        <a:off x="0" y="20097750"/>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145</xdr:row>
      <xdr:rowOff>28575</xdr:rowOff>
    </xdr:from>
    <xdr:to>
      <xdr:col>7</xdr:col>
      <xdr:colOff>447675</xdr:colOff>
      <xdr:row>166</xdr:row>
      <xdr:rowOff>19050</xdr:rowOff>
    </xdr:to>
    <xdr:graphicFrame>
      <xdr:nvGraphicFramePr>
        <xdr:cNvPr id="7" name="Chart 7"/>
        <xdr:cNvGraphicFramePr/>
      </xdr:nvGraphicFramePr>
      <xdr:xfrm>
        <a:off x="0" y="23507700"/>
        <a:ext cx="5314950" cy="33909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38100</xdr:rowOff>
    </xdr:from>
    <xdr:to>
      <xdr:col>7</xdr:col>
      <xdr:colOff>485775</xdr:colOff>
      <xdr:row>45</xdr:row>
      <xdr:rowOff>47625</xdr:rowOff>
    </xdr:to>
    <xdr:graphicFrame>
      <xdr:nvGraphicFramePr>
        <xdr:cNvPr id="1" name="Chart 1"/>
        <xdr:cNvGraphicFramePr/>
      </xdr:nvGraphicFramePr>
      <xdr:xfrm>
        <a:off x="0" y="3924300"/>
        <a:ext cx="56197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45</xdr:row>
      <xdr:rowOff>57150</xdr:rowOff>
    </xdr:from>
    <xdr:to>
      <xdr:col>7</xdr:col>
      <xdr:colOff>485775</xdr:colOff>
      <xdr:row>66</xdr:row>
      <xdr:rowOff>38100</xdr:rowOff>
    </xdr:to>
    <xdr:graphicFrame>
      <xdr:nvGraphicFramePr>
        <xdr:cNvPr id="2" name="Chart 2"/>
        <xdr:cNvGraphicFramePr/>
      </xdr:nvGraphicFramePr>
      <xdr:xfrm>
        <a:off x="9525" y="7343775"/>
        <a:ext cx="56102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47625</xdr:rowOff>
    </xdr:from>
    <xdr:to>
      <xdr:col>7</xdr:col>
      <xdr:colOff>466725</xdr:colOff>
      <xdr:row>87</xdr:row>
      <xdr:rowOff>57150</xdr:rowOff>
    </xdr:to>
    <xdr:graphicFrame>
      <xdr:nvGraphicFramePr>
        <xdr:cNvPr id="3" name="Chart 3"/>
        <xdr:cNvGraphicFramePr/>
      </xdr:nvGraphicFramePr>
      <xdr:xfrm>
        <a:off x="0" y="10734675"/>
        <a:ext cx="56007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87</xdr:row>
      <xdr:rowOff>85725</xdr:rowOff>
    </xdr:from>
    <xdr:to>
      <xdr:col>7</xdr:col>
      <xdr:colOff>438150</xdr:colOff>
      <xdr:row>108</xdr:row>
      <xdr:rowOff>19050</xdr:rowOff>
    </xdr:to>
    <xdr:graphicFrame>
      <xdr:nvGraphicFramePr>
        <xdr:cNvPr id="4" name="Chart 4"/>
        <xdr:cNvGraphicFramePr/>
      </xdr:nvGraphicFramePr>
      <xdr:xfrm>
        <a:off x="0" y="14173200"/>
        <a:ext cx="55721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108</xdr:row>
      <xdr:rowOff>28575</xdr:rowOff>
    </xdr:from>
    <xdr:to>
      <xdr:col>7</xdr:col>
      <xdr:colOff>428625</xdr:colOff>
      <xdr:row>129</xdr:row>
      <xdr:rowOff>0</xdr:rowOff>
    </xdr:to>
    <xdr:graphicFrame>
      <xdr:nvGraphicFramePr>
        <xdr:cNvPr id="5" name="Chart 5"/>
        <xdr:cNvGraphicFramePr/>
      </xdr:nvGraphicFramePr>
      <xdr:xfrm>
        <a:off x="0" y="17516475"/>
        <a:ext cx="55626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129</xdr:row>
      <xdr:rowOff>19050</xdr:rowOff>
    </xdr:from>
    <xdr:to>
      <xdr:col>7</xdr:col>
      <xdr:colOff>438150</xdr:colOff>
      <xdr:row>150</xdr:row>
      <xdr:rowOff>0</xdr:rowOff>
    </xdr:to>
    <xdr:graphicFrame>
      <xdr:nvGraphicFramePr>
        <xdr:cNvPr id="6" name="Chart 6"/>
        <xdr:cNvGraphicFramePr/>
      </xdr:nvGraphicFramePr>
      <xdr:xfrm>
        <a:off x="0" y="20907375"/>
        <a:ext cx="55721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150</xdr:row>
      <xdr:rowOff>28575</xdr:rowOff>
    </xdr:from>
    <xdr:to>
      <xdr:col>7</xdr:col>
      <xdr:colOff>447675</xdr:colOff>
      <xdr:row>171</xdr:row>
      <xdr:rowOff>19050</xdr:rowOff>
    </xdr:to>
    <xdr:graphicFrame>
      <xdr:nvGraphicFramePr>
        <xdr:cNvPr id="7" name="Chart 7"/>
        <xdr:cNvGraphicFramePr/>
      </xdr:nvGraphicFramePr>
      <xdr:xfrm>
        <a:off x="0" y="24317325"/>
        <a:ext cx="5581650" cy="3390900"/>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7</xdr:col>
      <xdr:colOff>485775</xdr:colOff>
      <xdr:row>44</xdr:row>
      <xdr:rowOff>47625</xdr:rowOff>
    </xdr:to>
    <xdr:graphicFrame>
      <xdr:nvGraphicFramePr>
        <xdr:cNvPr id="1" name="Chart 1"/>
        <xdr:cNvGraphicFramePr/>
      </xdr:nvGraphicFramePr>
      <xdr:xfrm>
        <a:off x="0" y="3762375"/>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44</xdr:row>
      <xdr:rowOff>57150</xdr:rowOff>
    </xdr:from>
    <xdr:to>
      <xdr:col>7</xdr:col>
      <xdr:colOff>485775</xdr:colOff>
      <xdr:row>65</xdr:row>
      <xdr:rowOff>38100</xdr:rowOff>
    </xdr:to>
    <xdr:graphicFrame>
      <xdr:nvGraphicFramePr>
        <xdr:cNvPr id="2" name="Chart 2"/>
        <xdr:cNvGraphicFramePr/>
      </xdr:nvGraphicFramePr>
      <xdr:xfrm>
        <a:off x="9525" y="7181850"/>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47625</xdr:rowOff>
    </xdr:from>
    <xdr:to>
      <xdr:col>7</xdr:col>
      <xdr:colOff>466725</xdr:colOff>
      <xdr:row>86</xdr:row>
      <xdr:rowOff>57150</xdr:rowOff>
    </xdr:to>
    <xdr:graphicFrame>
      <xdr:nvGraphicFramePr>
        <xdr:cNvPr id="3" name="Chart 3"/>
        <xdr:cNvGraphicFramePr/>
      </xdr:nvGraphicFramePr>
      <xdr:xfrm>
        <a:off x="0" y="10572750"/>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85725</xdr:rowOff>
    </xdr:from>
    <xdr:to>
      <xdr:col>7</xdr:col>
      <xdr:colOff>438150</xdr:colOff>
      <xdr:row>107</xdr:row>
      <xdr:rowOff>19050</xdr:rowOff>
    </xdr:to>
    <xdr:graphicFrame>
      <xdr:nvGraphicFramePr>
        <xdr:cNvPr id="4" name="Chart 4"/>
        <xdr:cNvGraphicFramePr/>
      </xdr:nvGraphicFramePr>
      <xdr:xfrm>
        <a:off x="0" y="14011275"/>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107</xdr:row>
      <xdr:rowOff>28575</xdr:rowOff>
    </xdr:from>
    <xdr:to>
      <xdr:col>7</xdr:col>
      <xdr:colOff>428625</xdr:colOff>
      <xdr:row>128</xdr:row>
      <xdr:rowOff>0</xdr:rowOff>
    </xdr:to>
    <xdr:graphicFrame>
      <xdr:nvGraphicFramePr>
        <xdr:cNvPr id="5" name="Chart 5"/>
        <xdr:cNvGraphicFramePr/>
      </xdr:nvGraphicFramePr>
      <xdr:xfrm>
        <a:off x="0" y="17354550"/>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7</xdr:col>
      <xdr:colOff>438150</xdr:colOff>
      <xdr:row>149</xdr:row>
      <xdr:rowOff>0</xdr:rowOff>
    </xdr:to>
    <xdr:graphicFrame>
      <xdr:nvGraphicFramePr>
        <xdr:cNvPr id="6" name="Chart 6"/>
        <xdr:cNvGraphicFramePr/>
      </xdr:nvGraphicFramePr>
      <xdr:xfrm>
        <a:off x="0" y="20745450"/>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149</xdr:row>
      <xdr:rowOff>28575</xdr:rowOff>
    </xdr:from>
    <xdr:to>
      <xdr:col>7</xdr:col>
      <xdr:colOff>447675</xdr:colOff>
      <xdr:row>170</xdr:row>
      <xdr:rowOff>19050</xdr:rowOff>
    </xdr:to>
    <xdr:graphicFrame>
      <xdr:nvGraphicFramePr>
        <xdr:cNvPr id="7" name="Chart 7"/>
        <xdr:cNvGraphicFramePr/>
      </xdr:nvGraphicFramePr>
      <xdr:xfrm>
        <a:off x="0" y="24155400"/>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170</xdr:row>
      <xdr:rowOff>28575</xdr:rowOff>
    </xdr:from>
    <xdr:to>
      <xdr:col>7</xdr:col>
      <xdr:colOff>457200</xdr:colOff>
      <xdr:row>191</xdr:row>
      <xdr:rowOff>28575</xdr:rowOff>
    </xdr:to>
    <xdr:graphicFrame>
      <xdr:nvGraphicFramePr>
        <xdr:cNvPr id="8" name="Chart 8"/>
        <xdr:cNvGraphicFramePr/>
      </xdr:nvGraphicFramePr>
      <xdr:xfrm>
        <a:off x="0" y="27555825"/>
        <a:ext cx="5324475" cy="3400425"/>
      </xdr:xfrm>
      <a:graphic>
        <a:graphicData uri="http://schemas.openxmlformats.org/drawingml/2006/chart">
          <c:chart xmlns:c="http://schemas.openxmlformats.org/drawingml/2006/chart" r:id="rId8"/>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28575</xdr:rowOff>
    </xdr:from>
    <xdr:to>
      <xdr:col>7</xdr:col>
      <xdr:colOff>447675</xdr:colOff>
      <xdr:row>169</xdr:row>
      <xdr:rowOff>19050</xdr:rowOff>
    </xdr:to>
    <xdr:graphicFrame>
      <xdr:nvGraphicFramePr>
        <xdr:cNvPr id="7" name="Chart 7"/>
        <xdr:cNvGraphicFramePr/>
      </xdr:nvGraphicFramePr>
      <xdr:xfrm>
        <a:off x="0" y="23993475"/>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169</xdr:row>
      <xdr:rowOff>28575</xdr:rowOff>
    </xdr:from>
    <xdr:to>
      <xdr:col>7</xdr:col>
      <xdr:colOff>457200</xdr:colOff>
      <xdr:row>190</xdr:row>
      <xdr:rowOff>28575</xdr:rowOff>
    </xdr:to>
    <xdr:graphicFrame>
      <xdr:nvGraphicFramePr>
        <xdr:cNvPr id="8" name="Chart 8"/>
        <xdr:cNvGraphicFramePr/>
      </xdr:nvGraphicFramePr>
      <xdr:xfrm>
        <a:off x="0" y="27393900"/>
        <a:ext cx="5324475" cy="34004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190</xdr:row>
      <xdr:rowOff>38100</xdr:rowOff>
    </xdr:from>
    <xdr:to>
      <xdr:col>7</xdr:col>
      <xdr:colOff>457200</xdr:colOff>
      <xdr:row>211</xdr:row>
      <xdr:rowOff>38100</xdr:rowOff>
    </xdr:to>
    <xdr:graphicFrame>
      <xdr:nvGraphicFramePr>
        <xdr:cNvPr id="9" name="Chart 9"/>
        <xdr:cNvGraphicFramePr/>
      </xdr:nvGraphicFramePr>
      <xdr:xfrm>
        <a:off x="0" y="30803850"/>
        <a:ext cx="5324475" cy="3400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211</xdr:row>
      <xdr:rowOff>57150</xdr:rowOff>
    </xdr:from>
    <xdr:to>
      <xdr:col>7</xdr:col>
      <xdr:colOff>466725</xdr:colOff>
      <xdr:row>232</xdr:row>
      <xdr:rowOff>66675</xdr:rowOff>
    </xdr:to>
    <xdr:graphicFrame>
      <xdr:nvGraphicFramePr>
        <xdr:cNvPr id="10" name="Chart 10"/>
        <xdr:cNvGraphicFramePr/>
      </xdr:nvGraphicFramePr>
      <xdr:xfrm>
        <a:off x="0" y="34223325"/>
        <a:ext cx="5334000" cy="3409950"/>
      </xdr:xfrm>
      <a:graphic>
        <a:graphicData uri="http://schemas.openxmlformats.org/drawingml/2006/chart">
          <c:chart xmlns:c="http://schemas.openxmlformats.org/drawingml/2006/chart" r:id="rId10"/>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7</xdr:col>
      <xdr:colOff>485775</xdr:colOff>
      <xdr:row>44</xdr:row>
      <xdr:rowOff>47625</xdr:rowOff>
    </xdr:to>
    <xdr:graphicFrame>
      <xdr:nvGraphicFramePr>
        <xdr:cNvPr id="1" name="Chart 1"/>
        <xdr:cNvGraphicFramePr/>
      </xdr:nvGraphicFramePr>
      <xdr:xfrm>
        <a:off x="0" y="3762375"/>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44</xdr:row>
      <xdr:rowOff>57150</xdr:rowOff>
    </xdr:from>
    <xdr:to>
      <xdr:col>7</xdr:col>
      <xdr:colOff>485775</xdr:colOff>
      <xdr:row>65</xdr:row>
      <xdr:rowOff>38100</xdr:rowOff>
    </xdr:to>
    <xdr:graphicFrame>
      <xdr:nvGraphicFramePr>
        <xdr:cNvPr id="2" name="Chart 2"/>
        <xdr:cNvGraphicFramePr/>
      </xdr:nvGraphicFramePr>
      <xdr:xfrm>
        <a:off x="9525" y="7181850"/>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47625</xdr:rowOff>
    </xdr:from>
    <xdr:to>
      <xdr:col>7</xdr:col>
      <xdr:colOff>466725</xdr:colOff>
      <xdr:row>86</xdr:row>
      <xdr:rowOff>57150</xdr:rowOff>
    </xdr:to>
    <xdr:graphicFrame>
      <xdr:nvGraphicFramePr>
        <xdr:cNvPr id="3" name="Chart 3"/>
        <xdr:cNvGraphicFramePr/>
      </xdr:nvGraphicFramePr>
      <xdr:xfrm>
        <a:off x="0" y="10572750"/>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85725</xdr:rowOff>
    </xdr:from>
    <xdr:to>
      <xdr:col>7</xdr:col>
      <xdr:colOff>438150</xdr:colOff>
      <xdr:row>107</xdr:row>
      <xdr:rowOff>19050</xdr:rowOff>
    </xdr:to>
    <xdr:graphicFrame>
      <xdr:nvGraphicFramePr>
        <xdr:cNvPr id="4" name="Chart 4"/>
        <xdr:cNvGraphicFramePr/>
      </xdr:nvGraphicFramePr>
      <xdr:xfrm>
        <a:off x="0" y="14011275"/>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107</xdr:row>
      <xdr:rowOff>28575</xdr:rowOff>
    </xdr:from>
    <xdr:to>
      <xdr:col>7</xdr:col>
      <xdr:colOff>428625</xdr:colOff>
      <xdr:row>128</xdr:row>
      <xdr:rowOff>0</xdr:rowOff>
    </xdr:to>
    <xdr:graphicFrame>
      <xdr:nvGraphicFramePr>
        <xdr:cNvPr id="5" name="Chart 5"/>
        <xdr:cNvGraphicFramePr/>
      </xdr:nvGraphicFramePr>
      <xdr:xfrm>
        <a:off x="0" y="17354550"/>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7</xdr:col>
      <xdr:colOff>438150</xdr:colOff>
      <xdr:row>149</xdr:row>
      <xdr:rowOff>0</xdr:rowOff>
    </xdr:to>
    <xdr:graphicFrame>
      <xdr:nvGraphicFramePr>
        <xdr:cNvPr id="6" name="Chart 6"/>
        <xdr:cNvGraphicFramePr/>
      </xdr:nvGraphicFramePr>
      <xdr:xfrm>
        <a:off x="0" y="20745450"/>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149</xdr:row>
      <xdr:rowOff>28575</xdr:rowOff>
    </xdr:from>
    <xdr:to>
      <xdr:col>7</xdr:col>
      <xdr:colOff>447675</xdr:colOff>
      <xdr:row>170</xdr:row>
      <xdr:rowOff>19050</xdr:rowOff>
    </xdr:to>
    <xdr:graphicFrame>
      <xdr:nvGraphicFramePr>
        <xdr:cNvPr id="7" name="Chart 7"/>
        <xdr:cNvGraphicFramePr/>
      </xdr:nvGraphicFramePr>
      <xdr:xfrm>
        <a:off x="0" y="24155400"/>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170</xdr:row>
      <xdr:rowOff>28575</xdr:rowOff>
    </xdr:from>
    <xdr:to>
      <xdr:col>7</xdr:col>
      <xdr:colOff>457200</xdr:colOff>
      <xdr:row>191</xdr:row>
      <xdr:rowOff>28575</xdr:rowOff>
    </xdr:to>
    <xdr:graphicFrame>
      <xdr:nvGraphicFramePr>
        <xdr:cNvPr id="8" name="Chart 8"/>
        <xdr:cNvGraphicFramePr/>
      </xdr:nvGraphicFramePr>
      <xdr:xfrm>
        <a:off x="0" y="27555825"/>
        <a:ext cx="5324475" cy="34004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485775</xdr:colOff>
      <xdr:row>43</xdr:row>
      <xdr:rowOff>47625</xdr:rowOff>
    </xdr:to>
    <xdr:graphicFrame>
      <xdr:nvGraphicFramePr>
        <xdr:cNvPr id="1" name="Chart 1"/>
        <xdr:cNvGraphicFramePr/>
      </xdr:nvGraphicFramePr>
      <xdr:xfrm>
        <a:off x="0" y="3600450"/>
        <a:ext cx="5353050" cy="34099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57150</xdr:rowOff>
    </xdr:from>
    <xdr:to>
      <xdr:col>7</xdr:col>
      <xdr:colOff>485775</xdr:colOff>
      <xdr:row>64</xdr:row>
      <xdr:rowOff>38100</xdr:rowOff>
    </xdr:to>
    <xdr:graphicFrame>
      <xdr:nvGraphicFramePr>
        <xdr:cNvPr id="2" name="Chart 2"/>
        <xdr:cNvGraphicFramePr/>
      </xdr:nvGraphicFramePr>
      <xdr:xfrm>
        <a:off x="9525" y="7019925"/>
        <a:ext cx="5343525" cy="3381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47625</xdr:rowOff>
    </xdr:from>
    <xdr:to>
      <xdr:col>7</xdr:col>
      <xdr:colOff>466725</xdr:colOff>
      <xdr:row>85</xdr:row>
      <xdr:rowOff>57150</xdr:rowOff>
    </xdr:to>
    <xdr:graphicFrame>
      <xdr:nvGraphicFramePr>
        <xdr:cNvPr id="3" name="Chart 3"/>
        <xdr:cNvGraphicFramePr/>
      </xdr:nvGraphicFramePr>
      <xdr:xfrm>
        <a:off x="0" y="10410825"/>
        <a:ext cx="5334000" cy="3409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85725</xdr:rowOff>
    </xdr:from>
    <xdr:to>
      <xdr:col>7</xdr:col>
      <xdr:colOff>438150</xdr:colOff>
      <xdr:row>106</xdr:row>
      <xdr:rowOff>19050</xdr:rowOff>
    </xdr:to>
    <xdr:graphicFrame>
      <xdr:nvGraphicFramePr>
        <xdr:cNvPr id="4" name="Chart 4"/>
        <xdr:cNvGraphicFramePr/>
      </xdr:nvGraphicFramePr>
      <xdr:xfrm>
        <a:off x="0" y="13849350"/>
        <a:ext cx="5305425" cy="3333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28575</xdr:rowOff>
    </xdr:from>
    <xdr:to>
      <xdr:col>7</xdr:col>
      <xdr:colOff>428625</xdr:colOff>
      <xdr:row>127</xdr:row>
      <xdr:rowOff>0</xdr:rowOff>
    </xdr:to>
    <xdr:graphicFrame>
      <xdr:nvGraphicFramePr>
        <xdr:cNvPr id="5" name="Chart 5"/>
        <xdr:cNvGraphicFramePr/>
      </xdr:nvGraphicFramePr>
      <xdr:xfrm>
        <a:off x="0" y="17192625"/>
        <a:ext cx="5295900" cy="3371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7</xdr:col>
      <xdr:colOff>438150</xdr:colOff>
      <xdr:row>148</xdr:row>
      <xdr:rowOff>0</xdr:rowOff>
    </xdr:to>
    <xdr:graphicFrame>
      <xdr:nvGraphicFramePr>
        <xdr:cNvPr id="6" name="Chart 6"/>
        <xdr:cNvGraphicFramePr/>
      </xdr:nvGraphicFramePr>
      <xdr:xfrm>
        <a:off x="0" y="20583525"/>
        <a:ext cx="5305425"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28575</xdr:rowOff>
    </xdr:from>
    <xdr:to>
      <xdr:col>7</xdr:col>
      <xdr:colOff>447675</xdr:colOff>
      <xdr:row>169</xdr:row>
      <xdr:rowOff>19050</xdr:rowOff>
    </xdr:to>
    <xdr:graphicFrame>
      <xdr:nvGraphicFramePr>
        <xdr:cNvPr id="7" name="Chart 7"/>
        <xdr:cNvGraphicFramePr/>
      </xdr:nvGraphicFramePr>
      <xdr:xfrm>
        <a:off x="0" y="23993475"/>
        <a:ext cx="531495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169</xdr:row>
      <xdr:rowOff>28575</xdr:rowOff>
    </xdr:from>
    <xdr:to>
      <xdr:col>7</xdr:col>
      <xdr:colOff>457200</xdr:colOff>
      <xdr:row>190</xdr:row>
      <xdr:rowOff>28575</xdr:rowOff>
    </xdr:to>
    <xdr:graphicFrame>
      <xdr:nvGraphicFramePr>
        <xdr:cNvPr id="8" name="Chart 8"/>
        <xdr:cNvGraphicFramePr/>
      </xdr:nvGraphicFramePr>
      <xdr:xfrm>
        <a:off x="0" y="27393900"/>
        <a:ext cx="5324475" cy="34004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M194"/>
  <sheetViews>
    <sheetView workbookViewId="0" topLeftCell="I44">
      <selection activeCell="O63" sqref="O63"/>
    </sheetView>
  </sheetViews>
  <sheetFormatPr defaultColWidth="9.140625" defaultRowHeight="12.75"/>
  <cols>
    <col min="1" max="9" width="10.421875" style="0" customWidth="1"/>
    <col min="11" max="11" width="10.8515625" style="0" customWidth="1"/>
    <col min="12" max="12" width="11.28125" style="0" customWidth="1"/>
    <col min="13" max="13" width="10.421875" style="0" customWidth="1"/>
    <col min="14" max="15" width="12.140625" style="0" customWidth="1"/>
    <col min="16" max="17" width="10.421875" style="0" customWidth="1"/>
    <col min="18" max="18" width="11.140625" style="0" customWidth="1"/>
    <col min="19" max="21" width="10.421875" style="0" customWidth="1"/>
    <col min="22" max="22" width="3.28125" style="0" customWidth="1"/>
    <col min="23" max="23" width="3.57421875" style="0" customWidth="1"/>
    <col min="24" max="35" width="10.421875" style="0" customWidth="1"/>
    <col min="36" max="36" width="4.00390625" style="0" customWidth="1"/>
    <col min="37" max="37" width="11.00390625" style="0" customWidth="1"/>
    <col min="38" max="38" width="10.8515625" style="0" customWidth="1"/>
    <col min="39" max="39" width="11.00390625" style="0" customWidth="1"/>
    <col min="40" max="16384" width="10.421875" style="0" customWidth="1"/>
  </cols>
  <sheetData>
    <row r="1" spans="1:39"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c r="X1" s="3" t="s">
        <v>597</v>
      </c>
      <c r="Y1" t="s">
        <v>634</v>
      </c>
      <c r="Z1" s="8" t="s">
        <v>602</v>
      </c>
      <c r="AA1" s="15" t="s">
        <v>594</v>
      </c>
      <c r="AB1" t="s">
        <v>634</v>
      </c>
      <c r="AC1" s="8" t="s">
        <v>602</v>
      </c>
      <c r="AD1" s="15" t="s">
        <v>595</v>
      </c>
      <c r="AE1" t="s">
        <v>634</v>
      </c>
      <c r="AF1" s="8" t="s">
        <v>602</v>
      </c>
      <c r="AG1" s="15" t="s">
        <v>596</v>
      </c>
      <c r="AH1" t="s">
        <v>634</v>
      </c>
      <c r="AI1" s="8" t="s">
        <v>602</v>
      </c>
      <c r="AK1" s="1" t="s">
        <v>604</v>
      </c>
      <c r="AL1" t="s">
        <v>634</v>
      </c>
      <c r="AM1" s="8" t="s">
        <v>602</v>
      </c>
    </row>
    <row r="2" spans="1:39" ht="12.75">
      <c r="A2" s="113" t="s">
        <v>1776</v>
      </c>
      <c r="C2" s="8"/>
      <c r="D2" s="4"/>
      <c r="F2" s="8"/>
      <c r="G2" s="4"/>
      <c r="I2" s="8"/>
      <c r="J2" s="4"/>
      <c r="L2" s="8"/>
      <c r="M2" s="4"/>
      <c r="O2" s="8"/>
      <c r="P2" s="4"/>
      <c r="R2" s="8"/>
      <c r="S2" s="4"/>
      <c r="U2" s="8"/>
      <c r="V2" s="4"/>
      <c r="AC2" s="8"/>
      <c r="AD2" s="4"/>
      <c r="AF2" s="8"/>
      <c r="AG2" s="4"/>
      <c r="AI2" s="8"/>
      <c r="AK2" s="24" t="s">
        <v>605</v>
      </c>
      <c r="AM2" s="8"/>
    </row>
    <row r="3" spans="1:39" ht="12.75">
      <c r="A3" s="8">
        <v>0</v>
      </c>
      <c r="B3" s="8">
        <v>115</v>
      </c>
      <c r="C3" s="7">
        <f aca="true" t="shared" si="0" ref="C3:C14">B3*1.688</f>
        <v>194.12</v>
      </c>
      <c r="D3" s="8">
        <v>0</v>
      </c>
      <c r="E3" s="88">
        <v>175</v>
      </c>
      <c r="F3" s="7">
        <f aca="true" t="shared" si="1" ref="F3:F13">E3*1.688</f>
        <v>295.4</v>
      </c>
      <c r="G3" s="8">
        <v>0</v>
      </c>
      <c r="H3" s="89">
        <v>214</v>
      </c>
      <c r="I3" s="7">
        <f aca="true" t="shared" si="2" ref="I3:I12">H3*1.688</f>
        <v>361.23199999999997</v>
      </c>
      <c r="J3" s="8">
        <v>0</v>
      </c>
      <c r="K3" s="89">
        <v>250</v>
      </c>
      <c r="L3" s="7">
        <f>K3*1.688</f>
        <v>422</v>
      </c>
      <c r="M3" s="8">
        <v>0</v>
      </c>
      <c r="N3" s="89">
        <v>280</v>
      </c>
      <c r="O3" s="7">
        <f>N3*1.688</f>
        <v>472.64</v>
      </c>
      <c r="P3" s="8">
        <v>0</v>
      </c>
      <c r="Q3" s="89">
        <v>311</v>
      </c>
      <c r="R3" s="7">
        <f>Q3*1.688</f>
        <v>524.968</v>
      </c>
      <c r="S3" s="8">
        <v>0</v>
      </c>
      <c r="T3" s="89">
        <v>330</v>
      </c>
      <c r="U3" s="7">
        <f aca="true" t="shared" si="3" ref="U3:U10">T3*1.688</f>
        <v>557.04</v>
      </c>
      <c r="V3" s="8"/>
      <c r="W3" s="89"/>
      <c r="X3" s="8">
        <v>0</v>
      </c>
      <c r="Y3" s="7">
        <f aca="true" t="shared" si="4" ref="Y3:Y8">B3-10</f>
        <v>105</v>
      </c>
      <c r="Z3" s="7">
        <f aca="true" t="shared" si="5" ref="Z3:Z14">Y3*1.688</f>
        <v>177.23999999999998</v>
      </c>
      <c r="AA3" s="16">
        <v>0</v>
      </c>
      <c r="AB3" s="89">
        <v>150</v>
      </c>
      <c r="AC3" s="7">
        <f>AB3*1.688</f>
        <v>253.2</v>
      </c>
      <c r="AD3" s="16">
        <v>0</v>
      </c>
      <c r="AE3" s="89">
        <v>200</v>
      </c>
      <c r="AF3" s="7">
        <f>AE3*1.688</f>
        <v>337.59999999999997</v>
      </c>
      <c r="AG3" s="16">
        <v>0</v>
      </c>
      <c r="AH3" s="89">
        <v>230</v>
      </c>
      <c r="AI3" s="7">
        <f>AH3*1.688</f>
        <v>388.24</v>
      </c>
      <c r="AK3" s="8">
        <v>0</v>
      </c>
      <c r="AL3" s="8">
        <v>115</v>
      </c>
      <c r="AM3" s="7">
        <f aca="true" t="shared" si="6" ref="AM3:AM14">AL3*1.688</f>
        <v>194.12</v>
      </c>
    </row>
    <row r="4" spans="1:39" ht="12.75">
      <c r="A4" s="6">
        <v>10000</v>
      </c>
      <c r="B4" s="88">
        <v>136</v>
      </c>
      <c r="C4" s="7">
        <f t="shared" si="0"/>
        <v>229.56799999999998</v>
      </c>
      <c r="D4" s="6">
        <v>10000</v>
      </c>
      <c r="E4" s="88">
        <v>217</v>
      </c>
      <c r="F4" s="7">
        <f t="shared" si="1"/>
        <v>366.296</v>
      </c>
      <c r="G4" s="6">
        <v>10000</v>
      </c>
      <c r="H4" s="88">
        <v>271</v>
      </c>
      <c r="I4" s="7">
        <f t="shared" si="2"/>
        <v>457.448</v>
      </c>
      <c r="J4" s="6">
        <v>10000</v>
      </c>
      <c r="K4" s="89">
        <v>312</v>
      </c>
      <c r="L4" s="7">
        <f aca="true" t="shared" si="7" ref="L4:L12">K4*1.688</f>
        <v>526.656</v>
      </c>
      <c r="M4" s="6">
        <v>10000</v>
      </c>
      <c r="N4" s="89">
        <v>351</v>
      </c>
      <c r="O4" s="7">
        <f aca="true" t="shared" si="8" ref="O4:O11">N4*1.688</f>
        <v>592.4879999999999</v>
      </c>
      <c r="P4" s="6">
        <v>10000</v>
      </c>
      <c r="Q4" s="89">
        <v>382</v>
      </c>
      <c r="R4" s="7">
        <f aca="true" t="shared" si="9" ref="R4:R11">Q4*1.688</f>
        <v>644.816</v>
      </c>
      <c r="S4" s="6">
        <v>10000</v>
      </c>
      <c r="T4" s="89">
        <v>412</v>
      </c>
      <c r="U4" s="7">
        <f t="shared" si="3"/>
        <v>695.456</v>
      </c>
      <c r="V4" s="57"/>
      <c r="W4" s="89"/>
      <c r="X4" s="6">
        <v>10000</v>
      </c>
      <c r="Y4" s="7">
        <f t="shared" si="4"/>
        <v>126</v>
      </c>
      <c r="Z4" s="7">
        <f t="shared" si="5"/>
        <v>212.688</v>
      </c>
      <c r="AA4" s="6">
        <v>10000</v>
      </c>
      <c r="AB4" s="89">
        <v>174</v>
      </c>
      <c r="AC4" s="7">
        <f aca="true" t="shared" si="10" ref="AC4:AC12">AB4*1.688</f>
        <v>293.712</v>
      </c>
      <c r="AD4" s="6">
        <v>10000</v>
      </c>
      <c r="AE4" s="89">
        <v>231</v>
      </c>
      <c r="AF4" s="7">
        <f aca="true" t="shared" si="11" ref="AF4:AF12">AE4*1.688</f>
        <v>389.928</v>
      </c>
      <c r="AG4" s="6">
        <v>10000</v>
      </c>
      <c r="AH4" s="89">
        <v>265</v>
      </c>
      <c r="AI4" s="7">
        <f aca="true" t="shared" si="12" ref="AI4:AI10">AH4*1.688</f>
        <v>447.32</v>
      </c>
      <c r="AK4" s="6">
        <v>10000</v>
      </c>
      <c r="AL4" s="88">
        <v>136</v>
      </c>
      <c r="AM4" s="7">
        <f t="shared" si="6"/>
        <v>229.56799999999998</v>
      </c>
    </row>
    <row r="5" spans="1:39" ht="12.75">
      <c r="A5" s="6">
        <v>20000</v>
      </c>
      <c r="B5" s="88">
        <v>185</v>
      </c>
      <c r="C5" s="7">
        <f t="shared" si="0"/>
        <v>312.28</v>
      </c>
      <c r="D5" s="6">
        <v>20000</v>
      </c>
      <c r="E5" s="88">
        <v>292</v>
      </c>
      <c r="F5" s="7">
        <f t="shared" si="1"/>
        <v>492.89599999999996</v>
      </c>
      <c r="G5" s="6">
        <v>20000</v>
      </c>
      <c r="H5" s="88">
        <v>363</v>
      </c>
      <c r="I5" s="7">
        <f t="shared" si="2"/>
        <v>612.744</v>
      </c>
      <c r="J5" s="6">
        <v>20000</v>
      </c>
      <c r="K5" s="89">
        <v>415</v>
      </c>
      <c r="L5" s="7">
        <f t="shared" si="7"/>
        <v>700.52</v>
      </c>
      <c r="M5" s="6">
        <v>20000</v>
      </c>
      <c r="N5" s="89">
        <v>464</v>
      </c>
      <c r="O5" s="7">
        <f t="shared" si="8"/>
        <v>783.232</v>
      </c>
      <c r="P5" s="6">
        <v>20000</v>
      </c>
      <c r="Q5" s="89">
        <v>502</v>
      </c>
      <c r="R5" s="7">
        <f t="shared" si="9"/>
        <v>847.376</v>
      </c>
      <c r="S5" s="6">
        <v>20000</v>
      </c>
      <c r="T5" s="89">
        <v>538</v>
      </c>
      <c r="U5" s="7">
        <f t="shared" si="3"/>
        <v>908.144</v>
      </c>
      <c r="V5" s="57"/>
      <c r="W5" s="51"/>
      <c r="X5" s="6">
        <v>20000</v>
      </c>
      <c r="Y5" s="7">
        <f t="shared" si="4"/>
        <v>175</v>
      </c>
      <c r="Z5" s="7">
        <f t="shared" si="5"/>
        <v>295.4</v>
      </c>
      <c r="AA5" s="6">
        <v>20000</v>
      </c>
      <c r="AB5" s="89">
        <v>204</v>
      </c>
      <c r="AC5" s="7">
        <f t="shared" si="10"/>
        <v>344.352</v>
      </c>
      <c r="AD5" s="6">
        <v>20000</v>
      </c>
      <c r="AE5" s="89">
        <v>270</v>
      </c>
      <c r="AF5" s="7">
        <f t="shared" si="11"/>
        <v>455.76</v>
      </c>
      <c r="AG5" s="6">
        <v>20000</v>
      </c>
      <c r="AH5" s="89">
        <v>309</v>
      </c>
      <c r="AI5" s="7">
        <f t="shared" si="12"/>
        <v>521.592</v>
      </c>
      <c r="AK5" s="6">
        <v>20000</v>
      </c>
      <c r="AL5" s="88">
        <v>185</v>
      </c>
      <c r="AM5" s="7">
        <f t="shared" si="6"/>
        <v>312.28</v>
      </c>
    </row>
    <row r="6" spans="1:39" ht="12.75">
      <c r="A6" s="6">
        <v>30000</v>
      </c>
      <c r="B6" s="88">
        <v>220</v>
      </c>
      <c r="C6" s="7">
        <f t="shared" si="0"/>
        <v>371.36</v>
      </c>
      <c r="D6" s="6">
        <v>30000</v>
      </c>
      <c r="E6" s="88">
        <v>344</v>
      </c>
      <c r="F6" s="7">
        <f t="shared" si="1"/>
        <v>580.672</v>
      </c>
      <c r="G6" s="6">
        <v>30000</v>
      </c>
      <c r="H6" s="88">
        <v>424</v>
      </c>
      <c r="I6" s="7">
        <f t="shared" si="2"/>
        <v>715.712</v>
      </c>
      <c r="J6" s="6">
        <v>30000</v>
      </c>
      <c r="K6" s="89">
        <v>482</v>
      </c>
      <c r="L6" s="7">
        <f t="shared" si="7"/>
        <v>813.616</v>
      </c>
      <c r="M6" s="6">
        <v>30000</v>
      </c>
      <c r="N6" s="89">
        <v>536</v>
      </c>
      <c r="O6" s="7">
        <f t="shared" si="8"/>
        <v>904.7679999999999</v>
      </c>
      <c r="P6" s="6">
        <v>30000</v>
      </c>
      <c r="Q6" s="89">
        <v>578</v>
      </c>
      <c r="R6" s="7">
        <f t="shared" si="9"/>
        <v>975.664</v>
      </c>
      <c r="S6" s="6">
        <v>28000</v>
      </c>
      <c r="T6" s="89">
        <v>601</v>
      </c>
      <c r="U6" s="7">
        <f t="shared" si="3"/>
        <v>1014.4879999999999</v>
      </c>
      <c r="V6" s="13"/>
      <c r="W6" s="38"/>
      <c r="X6" s="6">
        <v>30000</v>
      </c>
      <c r="Y6" s="7">
        <f t="shared" si="4"/>
        <v>210</v>
      </c>
      <c r="Z6" s="7">
        <f t="shared" si="5"/>
        <v>354.47999999999996</v>
      </c>
      <c r="AA6" s="6">
        <v>30000</v>
      </c>
      <c r="AB6" s="89">
        <v>241</v>
      </c>
      <c r="AC6" s="7">
        <f t="shared" si="10"/>
        <v>406.808</v>
      </c>
      <c r="AD6" s="6">
        <v>30000</v>
      </c>
      <c r="AE6" s="89">
        <v>318</v>
      </c>
      <c r="AF6" s="7">
        <f t="shared" si="11"/>
        <v>536.784</v>
      </c>
      <c r="AG6" s="6">
        <v>30000</v>
      </c>
      <c r="AH6" s="51">
        <v>444</v>
      </c>
      <c r="AI6" s="7">
        <f t="shared" si="12"/>
        <v>749.472</v>
      </c>
      <c r="AK6" s="6">
        <v>30000</v>
      </c>
      <c r="AL6" s="88">
        <v>220</v>
      </c>
      <c r="AM6" s="7">
        <f t="shared" si="6"/>
        <v>371.36</v>
      </c>
    </row>
    <row r="7" spans="1:39" s="8" customFormat="1" ht="12.75">
      <c r="A7" s="6">
        <v>40000</v>
      </c>
      <c r="B7" s="88">
        <v>270</v>
      </c>
      <c r="C7" s="7">
        <f t="shared" si="0"/>
        <v>455.76</v>
      </c>
      <c r="D7" s="6">
        <v>40000</v>
      </c>
      <c r="E7" s="88">
        <v>415</v>
      </c>
      <c r="F7" s="7">
        <f t="shared" si="1"/>
        <v>700.52</v>
      </c>
      <c r="G7" s="6">
        <v>40000</v>
      </c>
      <c r="H7" s="88">
        <v>506</v>
      </c>
      <c r="I7" s="7">
        <f t="shared" si="2"/>
        <v>854.1279999999999</v>
      </c>
      <c r="J7" s="6">
        <v>40000</v>
      </c>
      <c r="K7" s="89">
        <v>572</v>
      </c>
      <c r="L7" s="7">
        <f t="shared" si="7"/>
        <v>965.536</v>
      </c>
      <c r="M7" s="6">
        <v>35000</v>
      </c>
      <c r="N7" s="7">
        <f>(((N8-N6)/2)+N6)</f>
        <v>592</v>
      </c>
      <c r="O7" s="7">
        <f t="shared" si="8"/>
        <v>999.2959999999999</v>
      </c>
      <c r="P7" s="6">
        <v>33500</v>
      </c>
      <c r="Q7" s="7">
        <f>(((Q8-Q6)/2)+Q6)</f>
        <v>613</v>
      </c>
      <c r="R7" s="7">
        <f t="shared" si="9"/>
        <v>1034.744</v>
      </c>
      <c r="S7" s="6">
        <v>28000</v>
      </c>
      <c r="T7" s="89">
        <v>653</v>
      </c>
      <c r="U7" s="7">
        <f t="shared" si="3"/>
        <v>1102.264</v>
      </c>
      <c r="V7" s="13"/>
      <c r="W7" s="51"/>
      <c r="X7" s="6">
        <v>40000</v>
      </c>
      <c r="Y7" s="7">
        <f t="shared" si="4"/>
        <v>260</v>
      </c>
      <c r="Z7" s="7">
        <f t="shared" si="5"/>
        <v>438.88</v>
      </c>
      <c r="AA7" s="6">
        <v>40000</v>
      </c>
      <c r="AB7" s="89">
        <v>294</v>
      </c>
      <c r="AC7" s="7">
        <f t="shared" si="10"/>
        <v>496.272</v>
      </c>
      <c r="AD7" s="6">
        <v>40000</v>
      </c>
      <c r="AE7" s="51">
        <v>505</v>
      </c>
      <c r="AF7" s="7">
        <f t="shared" si="11"/>
        <v>852.4399999999999</v>
      </c>
      <c r="AG7" s="13">
        <v>30000</v>
      </c>
      <c r="AH7" s="38">
        <v>559</v>
      </c>
      <c r="AI7" s="7">
        <f t="shared" si="12"/>
        <v>943.592</v>
      </c>
      <c r="AK7" s="6">
        <v>40000</v>
      </c>
      <c r="AL7" s="88">
        <v>270</v>
      </c>
      <c r="AM7" s="7">
        <f t="shared" si="6"/>
        <v>455.76</v>
      </c>
    </row>
    <row r="8" spans="1:39" s="8" customFormat="1" ht="12.75">
      <c r="A8" s="21">
        <v>50000</v>
      </c>
      <c r="B8" s="88">
        <v>340</v>
      </c>
      <c r="C8" s="7">
        <f t="shared" si="0"/>
        <v>573.92</v>
      </c>
      <c r="D8" s="6">
        <v>42000</v>
      </c>
      <c r="E8" s="7">
        <f>(((E9-E7)/2)+E7)</f>
        <v>522.5</v>
      </c>
      <c r="F8" s="7">
        <f t="shared" si="1"/>
        <v>881.98</v>
      </c>
      <c r="G8" s="6">
        <v>40000</v>
      </c>
      <c r="H8" s="38">
        <v>630</v>
      </c>
      <c r="I8" s="7">
        <f t="shared" si="2"/>
        <v>1063.44</v>
      </c>
      <c r="J8" s="6">
        <v>40000</v>
      </c>
      <c r="K8" s="38">
        <v>630</v>
      </c>
      <c r="L8" s="7">
        <f t="shared" si="7"/>
        <v>1063.44</v>
      </c>
      <c r="M8" s="6">
        <v>30000</v>
      </c>
      <c r="N8" s="38">
        <v>648</v>
      </c>
      <c r="O8" s="7">
        <f t="shared" si="8"/>
        <v>1093.824</v>
      </c>
      <c r="P8" s="6">
        <v>30000</v>
      </c>
      <c r="Q8" s="38">
        <v>648</v>
      </c>
      <c r="R8" s="7">
        <f t="shared" si="9"/>
        <v>1093.824</v>
      </c>
      <c r="S8" s="13">
        <v>20000</v>
      </c>
      <c r="T8" s="38">
        <v>675</v>
      </c>
      <c r="U8" s="7">
        <f t="shared" si="3"/>
        <v>1139.3999999999999</v>
      </c>
      <c r="X8" s="21">
        <v>51000</v>
      </c>
      <c r="Y8" s="7">
        <f t="shared" si="4"/>
        <v>330</v>
      </c>
      <c r="Z8" s="7">
        <f t="shared" si="5"/>
        <v>557.04</v>
      </c>
      <c r="AA8" s="13">
        <v>40000</v>
      </c>
      <c r="AB8" s="38">
        <v>630</v>
      </c>
      <c r="AC8" s="7">
        <f t="shared" si="10"/>
        <v>1063.44</v>
      </c>
      <c r="AD8" s="13">
        <v>40000</v>
      </c>
      <c r="AE8" s="38">
        <v>590</v>
      </c>
      <c r="AF8" s="7">
        <f t="shared" si="11"/>
        <v>995.92</v>
      </c>
      <c r="AG8" s="13">
        <v>20000</v>
      </c>
      <c r="AH8" s="38">
        <v>583</v>
      </c>
      <c r="AI8" s="7">
        <f t="shared" si="12"/>
        <v>984.1039999999999</v>
      </c>
      <c r="AK8" s="21">
        <v>50000</v>
      </c>
      <c r="AL8" s="88">
        <v>340</v>
      </c>
      <c r="AM8" s="7">
        <f t="shared" si="6"/>
        <v>573.92</v>
      </c>
    </row>
    <row r="9" spans="1:39" ht="12.75">
      <c r="A9" s="6">
        <v>50000</v>
      </c>
      <c r="B9" s="38">
        <v>630</v>
      </c>
      <c r="C9" s="7">
        <f t="shared" si="0"/>
        <v>1063.44</v>
      </c>
      <c r="D9" s="13">
        <v>40000</v>
      </c>
      <c r="E9" s="38">
        <v>630</v>
      </c>
      <c r="F9" s="7">
        <f t="shared" si="1"/>
        <v>1063.44</v>
      </c>
      <c r="G9" s="6">
        <v>30000</v>
      </c>
      <c r="H9" s="38">
        <v>648</v>
      </c>
      <c r="I9" s="7">
        <f t="shared" si="2"/>
        <v>1093.824</v>
      </c>
      <c r="J9" s="6">
        <v>30000</v>
      </c>
      <c r="K9" s="38">
        <v>648</v>
      </c>
      <c r="L9" s="7">
        <f t="shared" si="7"/>
        <v>1093.824</v>
      </c>
      <c r="M9" s="13">
        <v>20000</v>
      </c>
      <c r="N9" s="38">
        <v>675</v>
      </c>
      <c r="O9" s="7">
        <f t="shared" si="8"/>
        <v>1139.3999999999999</v>
      </c>
      <c r="P9" s="13">
        <v>20000</v>
      </c>
      <c r="Q9" s="38">
        <v>675</v>
      </c>
      <c r="R9" s="7">
        <f t="shared" si="9"/>
        <v>1139.3999999999999</v>
      </c>
      <c r="S9" s="13">
        <v>12650</v>
      </c>
      <c r="T9" s="51">
        <v>695</v>
      </c>
      <c r="U9" s="7">
        <f t="shared" si="3"/>
        <v>1173.1599999999999</v>
      </c>
      <c r="X9" s="6">
        <v>51000</v>
      </c>
      <c r="Y9" s="7">
        <f aca="true" t="shared" si="13" ref="Y9:Y14">B9+10</f>
        <v>640</v>
      </c>
      <c r="Z9" s="7">
        <f t="shared" si="5"/>
        <v>1080.32</v>
      </c>
      <c r="AA9" s="13">
        <v>30000</v>
      </c>
      <c r="AB9" s="38">
        <v>648</v>
      </c>
      <c r="AC9" s="7">
        <f t="shared" si="10"/>
        <v>1093.824</v>
      </c>
      <c r="AD9" s="13">
        <v>30000</v>
      </c>
      <c r="AE9" s="38">
        <v>607</v>
      </c>
      <c r="AF9" s="7">
        <f t="shared" si="11"/>
        <v>1024.616</v>
      </c>
      <c r="AG9" s="13">
        <v>12650</v>
      </c>
      <c r="AH9" s="38">
        <v>600</v>
      </c>
      <c r="AI9" s="7">
        <f t="shared" si="12"/>
        <v>1012.8</v>
      </c>
      <c r="AK9" s="6">
        <v>50000</v>
      </c>
      <c r="AL9" s="38">
        <v>630</v>
      </c>
      <c r="AM9" s="7">
        <f t="shared" si="6"/>
        <v>1063.44</v>
      </c>
    </row>
    <row r="10" spans="1:39" ht="12.75">
      <c r="A10" s="6">
        <v>40000</v>
      </c>
      <c r="B10" s="38">
        <v>640</v>
      </c>
      <c r="C10" s="7">
        <f t="shared" si="0"/>
        <v>1080.32</v>
      </c>
      <c r="D10" s="13">
        <v>30000</v>
      </c>
      <c r="E10" s="38">
        <v>648</v>
      </c>
      <c r="F10" s="7">
        <f t="shared" si="1"/>
        <v>1093.824</v>
      </c>
      <c r="G10" s="13">
        <v>20000</v>
      </c>
      <c r="H10" s="38">
        <v>675</v>
      </c>
      <c r="I10" s="7">
        <f t="shared" si="2"/>
        <v>1139.3999999999999</v>
      </c>
      <c r="J10" s="13">
        <v>20000</v>
      </c>
      <c r="K10" s="38">
        <v>675</v>
      </c>
      <c r="L10" s="7">
        <f t="shared" si="7"/>
        <v>1139.3999999999999</v>
      </c>
      <c r="M10" s="13">
        <v>12650</v>
      </c>
      <c r="N10" s="51">
        <v>695</v>
      </c>
      <c r="O10" s="7">
        <f t="shared" si="8"/>
        <v>1173.1599999999999</v>
      </c>
      <c r="P10" s="13">
        <v>12650</v>
      </c>
      <c r="Q10" s="51">
        <v>695</v>
      </c>
      <c r="R10" s="7">
        <f t="shared" si="9"/>
        <v>1173.1599999999999</v>
      </c>
      <c r="S10" s="8">
        <v>0</v>
      </c>
      <c r="T10" s="8">
        <v>600</v>
      </c>
      <c r="U10" s="7">
        <f t="shared" si="3"/>
        <v>1012.8</v>
      </c>
      <c r="X10" s="6">
        <v>40000</v>
      </c>
      <c r="Y10" s="7">
        <f t="shared" si="13"/>
        <v>650</v>
      </c>
      <c r="Z10" s="7">
        <f t="shared" si="5"/>
        <v>1097.2</v>
      </c>
      <c r="AA10" s="13">
        <v>20000</v>
      </c>
      <c r="AB10" s="38">
        <v>675</v>
      </c>
      <c r="AC10" s="7">
        <f t="shared" si="10"/>
        <v>1139.3999999999999</v>
      </c>
      <c r="AD10" s="13">
        <v>20000</v>
      </c>
      <c r="AE10" s="38">
        <v>632</v>
      </c>
      <c r="AF10" s="7">
        <f t="shared" si="11"/>
        <v>1066.816</v>
      </c>
      <c r="AG10" s="8">
        <v>0</v>
      </c>
      <c r="AH10" s="53">
        <v>500</v>
      </c>
      <c r="AI10" s="7">
        <f t="shared" si="12"/>
        <v>844</v>
      </c>
      <c r="AK10" s="6">
        <v>40000</v>
      </c>
      <c r="AL10" s="38">
        <v>630</v>
      </c>
      <c r="AM10" s="7">
        <f t="shared" si="6"/>
        <v>1063.44</v>
      </c>
    </row>
    <row r="11" spans="1:39" ht="12.75">
      <c r="A11" s="13">
        <v>30000</v>
      </c>
      <c r="B11" s="38">
        <v>658</v>
      </c>
      <c r="C11" s="7">
        <f t="shared" si="0"/>
        <v>1110.704</v>
      </c>
      <c r="D11" s="13">
        <v>20000</v>
      </c>
      <c r="E11" s="38">
        <v>675</v>
      </c>
      <c r="F11" s="7">
        <f t="shared" si="1"/>
        <v>1139.3999999999999</v>
      </c>
      <c r="G11" s="13">
        <v>12650</v>
      </c>
      <c r="H11" s="51">
        <v>695</v>
      </c>
      <c r="I11" s="7">
        <f t="shared" si="2"/>
        <v>1173.1599999999999</v>
      </c>
      <c r="J11" s="13">
        <v>12650</v>
      </c>
      <c r="K11" s="51">
        <v>695</v>
      </c>
      <c r="L11" s="7">
        <f t="shared" si="7"/>
        <v>1173.1599999999999</v>
      </c>
      <c r="M11" s="8">
        <v>0</v>
      </c>
      <c r="N11" s="8">
        <v>600</v>
      </c>
      <c r="O11" s="7">
        <f t="shared" si="8"/>
        <v>1012.8</v>
      </c>
      <c r="P11" s="8">
        <v>0</v>
      </c>
      <c r="Q11" s="8">
        <v>600</v>
      </c>
      <c r="R11" s="7">
        <f t="shared" si="9"/>
        <v>1012.8</v>
      </c>
      <c r="S11" s="8"/>
      <c r="T11" s="8"/>
      <c r="U11" s="8"/>
      <c r="X11" s="13">
        <v>30000</v>
      </c>
      <c r="Y11" s="7">
        <f t="shared" si="13"/>
        <v>668</v>
      </c>
      <c r="Z11" s="7">
        <f t="shared" si="5"/>
        <v>1127.584</v>
      </c>
      <c r="AA11" s="13">
        <v>12650</v>
      </c>
      <c r="AB11" s="51">
        <v>695</v>
      </c>
      <c r="AC11" s="7">
        <f t="shared" si="10"/>
        <v>1173.1599999999999</v>
      </c>
      <c r="AD11" s="13">
        <v>12650</v>
      </c>
      <c r="AE11" s="38">
        <v>651</v>
      </c>
      <c r="AF11" s="7">
        <f t="shared" si="11"/>
        <v>1098.888</v>
      </c>
      <c r="AG11" s="8"/>
      <c r="AH11" s="40" t="s">
        <v>1790</v>
      </c>
      <c r="AI11" s="8"/>
      <c r="AK11" s="13">
        <v>30000</v>
      </c>
      <c r="AL11" s="38">
        <v>648</v>
      </c>
      <c r="AM11" s="7">
        <f t="shared" si="6"/>
        <v>1093.824</v>
      </c>
    </row>
    <row r="12" spans="1:39" ht="12.75">
      <c r="A12" s="13">
        <v>20000</v>
      </c>
      <c r="B12" s="38">
        <v>685</v>
      </c>
      <c r="C12" s="7">
        <f t="shared" si="0"/>
        <v>1156.28</v>
      </c>
      <c r="D12" s="13">
        <v>12650</v>
      </c>
      <c r="E12" s="51">
        <v>695</v>
      </c>
      <c r="F12" s="7">
        <f t="shared" si="1"/>
        <v>1173.1599999999999</v>
      </c>
      <c r="G12" s="8">
        <v>0</v>
      </c>
      <c r="H12" s="8">
        <v>600</v>
      </c>
      <c r="I12" s="7">
        <f t="shared" si="2"/>
        <v>1012.8</v>
      </c>
      <c r="J12" s="8">
        <v>0</v>
      </c>
      <c r="K12" s="8">
        <v>600</v>
      </c>
      <c r="L12" s="7">
        <f t="shared" si="7"/>
        <v>1012.8</v>
      </c>
      <c r="N12" s="7"/>
      <c r="O12" s="7"/>
      <c r="P12" s="8"/>
      <c r="Q12" s="8"/>
      <c r="R12" s="8"/>
      <c r="S12" s="8"/>
      <c r="T12" s="8"/>
      <c r="U12" s="8"/>
      <c r="X12" s="13">
        <v>20000</v>
      </c>
      <c r="Y12" s="7">
        <f t="shared" si="13"/>
        <v>695</v>
      </c>
      <c r="Z12" s="7">
        <f t="shared" si="5"/>
        <v>1173.1599999999999</v>
      </c>
      <c r="AA12" s="8">
        <v>0</v>
      </c>
      <c r="AB12" s="8">
        <v>600</v>
      </c>
      <c r="AC12" s="7">
        <f t="shared" si="10"/>
        <v>1012.8</v>
      </c>
      <c r="AD12" s="8">
        <v>0</v>
      </c>
      <c r="AE12" s="8">
        <v>550</v>
      </c>
      <c r="AF12" s="7">
        <f t="shared" si="11"/>
        <v>928.4</v>
      </c>
      <c r="AG12" s="8"/>
      <c r="AH12" s="40" t="s">
        <v>1792</v>
      </c>
      <c r="AI12" s="8"/>
      <c r="AK12" s="13">
        <v>20000</v>
      </c>
      <c r="AL12" s="38">
        <v>675</v>
      </c>
      <c r="AM12" s="7">
        <f t="shared" si="6"/>
        <v>1139.3999999999999</v>
      </c>
    </row>
    <row r="13" spans="1:39" ht="12.75">
      <c r="A13" s="13">
        <v>12650</v>
      </c>
      <c r="B13" s="51">
        <v>705</v>
      </c>
      <c r="C13" s="7">
        <f t="shared" si="0"/>
        <v>1190.04</v>
      </c>
      <c r="D13" s="8">
        <v>0</v>
      </c>
      <c r="E13" s="8">
        <v>600</v>
      </c>
      <c r="F13" s="7">
        <f t="shared" si="1"/>
        <v>1012.8</v>
      </c>
      <c r="X13" s="13">
        <v>12650</v>
      </c>
      <c r="Y13" s="7">
        <f t="shared" si="13"/>
        <v>715</v>
      </c>
      <c r="Z13" s="7">
        <f t="shared" si="5"/>
        <v>1206.92</v>
      </c>
      <c r="AB13" s="40" t="s">
        <v>1788</v>
      </c>
      <c r="AE13" s="40" t="s">
        <v>1789</v>
      </c>
      <c r="AK13" s="13">
        <v>12650</v>
      </c>
      <c r="AL13" s="51">
        <v>695</v>
      </c>
      <c r="AM13" s="7">
        <f t="shared" si="6"/>
        <v>1173.1599999999999</v>
      </c>
    </row>
    <row r="14" spans="1:39" ht="12.75">
      <c r="A14" s="8">
        <v>0</v>
      </c>
      <c r="B14" s="8">
        <v>610</v>
      </c>
      <c r="C14" s="7">
        <f t="shared" si="0"/>
        <v>1029.68</v>
      </c>
      <c r="X14" s="8">
        <v>0</v>
      </c>
      <c r="Y14" s="7">
        <f t="shared" si="13"/>
        <v>620</v>
      </c>
      <c r="Z14" s="7">
        <f t="shared" si="5"/>
        <v>1046.56</v>
      </c>
      <c r="AB14" s="40" t="s">
        <v>1791</v>
      </c>
      <c r="AE14" s="40" t="s">
        <v>1791</v>
      </c>
      <c r="AK14" s="8">
        <v>0</v>
      </c>
      <c r="AL14" s="8">
        <v>600</v>
      </c>
      <c r="AM14" s="7">
        <f t="shared" si="6"/>
        <v>1012.8</v>
      </c>
    </row>
    <row r="15" spans="31:34" ht="12.75">
      <c r="AE15" s="25" t="s">
        <v>1799</v>
      </c>
      <c r="AH15" s="25" t="s">
        <v>1801</v>
      </c>
    </row>
    <row r="16" spans="18:28" ht="12.75">
      <c r="R16" s="11"/>
      <c r="U16" s="11"/>
      <c r="AB16" s="25" t="s">
        <v>1800</v>
      </c>
    </row>
    <row r="17" spans="1:19" ht="12.75">
      <c r="A17" t="s">
        <v>632</v>
      </c>
      <c r="R17" s="27"/>
      <c r="S17" s="55"/>
    </row>
    <row r="18" spans="1:24" ht="12.75">
      <c r="A18" t="s">
        <v>1793</v>
      </c>
      <c r="M18" s="25" t="s">
        <v>1874</v>
      </c>
      <c r="X18" t="s">
        <v>606</v>
      </c>
    </row>
    <row r="19" ht="12.75">
      <c r="A19" t="s">
        <v>1795</v>
      </c>
    </row>
    <row r="20" spans="1:22" ht="12.75">
      <c r="A20" t="s">
        <v>1796</v>
      </c>
      <c r="M20" s="55" t="s">
        <v>1082</v>
      </c>
      <c r="N20" s="25"/>
      <c r="P20" t="s">
        <v>1367</v>
      </c>
      <c r="V20" s="8"/>
    </row>
    <row r="21" spans="1:23" ht="12.75">
      <c r="A21" s="33" t="s">
        <v>688</v>
      </c>
      <c r="M21" t="s">
        <v>1087</v>
      </c>
      <c r="P21" t="s">
        <v>1366</v>
      </c>
      <c r="V21" s="22"/>
      <c r="W21" s="22"/>
    </row>
    <row r="22" spans="21:23" ht="12.75">
      <c r="U22" s="8"/>
      <c r="V22" s="8"/>
      <c r="W22" s="8"/>
    </row>
    <row r="23" spans="1:24" ht="12.75">
      <c r="A23" t="s">
        <v>598</v>
      </c>
      <c r="U23" s="8"/>
      <c r="V23" s="7"/>
      <c r="W23" s="7"/>
      <c r="X23" s="8"/>
    </row>
    <row r="24" spans="19:24" ht="12.75">
      <c r="S24" s="55"/>
      <c r="U24" s="27"/>
      <c r="V24" s="7"/>
      <c r="W24" s="7"/>
      <c r="X24" s="25"/>
    </row>
    <row r="25" spans="21:26" ht="12.75">
      <c r="U25" s="8"/>
      <c r="V25" s="7"/>
      <c r="W25" s="7"/>
      <c r="X25" s="25"/>
      <c r="Y25" s="27"/>
      <c r="Z25" s="27"/>
    </row>
    <row r="26" spans="9:28" ht="12.75">
      <c r="I26" s="1" t="s">
        <v>582</v>
      </c>
      <c r="M26" s="11" t="s">
        <v>1775</v>
      </c>
      <c r="N26" s="11" t="s">
        <v>1776</v>
      </c>
      <c r="P26" s="135" t="s">
        <v>1365</v>
      </c>
      <c r="S26" s="55"/>
      <c r="U26" s="8"/>
      <c r="V26" s="7"/>
      <c r="W26" s="7"/>
      <c r="X26" s="25"/>
      <c r="AA26" s="34"/>
      <c r="AB26" s="40"/>
    </row>
    <row r="27" spans="22:27" ht="12.75">
      <c r="V27" s="7"/>
      <c r="W27" s="7"/>
      <c r="X27" s="25"/>
      <c r="AA27" s="27"/>
    </row>
    <row r="28" spans="13:27" ht="12.75">
      <c r="M28" s="27" t="s">
        <v>1369</v>
      </c>
      <c r="N28" s="27" t="s">
        <v>1371</v>
      </c>
      <c r="O28" s="45" t="s">
        <v>622</v>
      </c>
      <c r="P28" s="8"/>
      <c r="S28" s="55"/>
      <c r="U28" s="8"/>
      <c r="V28" s="7"/>
      <c r="W28" s="7"/>
      <c r="AA28" s="27"/>
    </row>
    <row r="29" spans="13:27" ht="12.75">
      <c r="M29" s="27" t="s">
        <v>1370</v>
      </c>
      <c r="N29" s="27" t="s">
        <v>1372</v>
      </c>
      <c r="O29" s="45" t="s">
        <v>830</v>
      </c>
      <c r="P29" s="24" t="s">
        <v>966</v>
      </c>
      <c r="S29" s="55"/>
      <c r="U29" s="8"/>
      <c r="V29" s="7"/>
      <c r="W29" s="7"/>
      <c r="X29" s="25"/>
      <c r="AA29" s="84"/>
    </row>
    <row r="30" spans="13:28" ht="12.75">
      <c r="M30" s="27" t="s">
        <v>1710</v>
      </c>
      <c r="N30" s="27" t="s">
        <v>1710</v>
      </c>
      <c r="O30" s="45" t="s">
        <v>1070</v>
      </c>
      <c r="P30" s="8" t="s">
        <v>1071</v>
      </c>
      <c r="S30" s="14"/>
      <c r="U30" s="8"/>
      <c r="V30" s="7"/>
      <c r="W30" s="7"/>
      <c r="X30" s="25"/>
      <c r="Y30" s="22"/>
      <c r="Z30" s="22"/>
      <c r="AB30" s="22"/>
    </row>
    <row r="31" spans="13:28" ht="12.75">
      <c r="M31" s="23" t="s">
        <v>1368</v>
      </c>
      <c r="N31" s="23" t="s">
        <v>1368</v>
      </c>
      <c r="P31" s="8"/>
      <c r="S31" s="39"/>
      <c r="U31" s="8"/>
      <c r="V31" s="7"/>
      <c r="W31" s="7"/>
      <c r="X31" s="25"/>
      <c r="AB31" s="8"/>
    </row>
    <row r="32" spans="19:28" ht="12.75">
      <c r="S32" s="32"/>
      <c r="U32" s="8"/>
      <c r="V32" s="7"/>
      <c r="W32" s="7"/>
      <c r="X32" s="25"/>
      <c r="AB32" s="7"/>
    </row>
    <row r="33" spans="13:28" ht="12.75">
      <c r="M33" s="82">
        <v>840</v>
      </c>
      <c r="N33" s="82">
        <v>840</v>
      </c>
      <c r="O33" t="s">
        <v>723</v>
      </c>
      <c r="S33" s="39"/>
      <c r="U33" s="8"/>
      <c r="V33" s="8"/>
      <c r="W33" s="7"/>
      <c r="X33" s="25"/>
      <c r="AB33" s="7"/>
    </row>
    <row r="34" spans="13:28" ht="12.75">
      <c r="M34" s="77">
        <f>M33*6.5</f>
        <v>5460</v>
      </c>
      <c r="N34" s="77">
        <f>N33*6.5</f>
        <v>5460</v>
      </c>
      <c r="O34" t="s">
        <v>1072</v>
      </c>
      <c r="U34" s="8"/>
      <c r="V34" s="8"/>
      <c r="W34" s="7"/>
      <c r="X34" s="25"/>
      <c r="AB34" s="7"/>
    </row>
    <row r="35" spans="13:28" ht="12.75">
      <c r="M35" s="77">
        <f>M33*6.8</f>
        <v>5712</v>
      </c>
      <c r="N35" s="77">
        <f>N33*6.8</f>
        <v>5712</v>
      </c>
      <c r="O35" t="s">
        <v>722</v>
      </c>
      <c r="S35" s="55"/>
      <c r="U35" s="8"/>
      <c r="V35" s="8"/>
      <c r="W35" s="7"/>
      <c r="X35" s="25"/>
      <c r="Y35" s="22"/>
      <c r="Z35" s="22"/>
      <c r="AB35" s="22"/>
    </row>
    <row r="36" spans="13:28" ht="12.75">
      <c r="M36" s="107" t="s">
        <v>648</v>
      </c>
      <c r="N36" s="107" t="s">
        <v>648</v>
      </c>
      <c r="S36" s="55"/>
      <c r="U36" s="8"/>
      <c r="V36" s="8"/>
      <c r="W36" s="7"/>
      <c r="X36" s="25"/>
      <c r="Y36" s="32"/>
      <c r="Z36" s="32"/>
      <c r="AB36" s="7"/>
    </row>
    <row r="37" spans="19:24" ht="12.75">
      <c r="S37" s="55"/>
      <c r="U37" s="8"/>
      <c r="X37" s="25"/>
    </row>
    <row r="38" spans="15:28" ht="12.75">
      <c r="O38" s="14" t="s">
        <v>1083</v>
      </c>
      <c r="P38" s="8"/>
      <c r="S38" s="55"/>
      <c r="AB38" s="25"/>
    </row>
    <row r="39" spans="13:28" ht="12.75">
      <c r="M39" s="27" t="s">
        <v>677</v>
      </c>
      <c r="N39" s="27" t="s">
        <v>677</v>
      </c>
      <c r="O39" t="s">
        <v>176</v>
      </c>
      <c r="S39" s="55"/>
      <c r="U39" s="27"/>
      <c r="X39" s="25"/>
      <c r="AB39" s="25"/>
    </row>
    <row r="40" spans="13:28" ht="12.75">
      <c r="M40" s="27" t="s">
        <v>286</v>
      </c>
      <c r="N40" s="27" t="s">
        <v>286</v>
      </c>
      <c r="O40" t="s">
        <v>707</v>
      </c>
      <c r="U40" s="27"/>
      <c r="AB40" s="22"/>
    </row>
    <row r="41" spans="13:28" ht="12.75">
      <c r="M41" s="27" t="s">
        <v>1084</v>
      </c>
      <c r="N41" s="27" t="s">
        <v>1084</v>
      </c>
      <c r="O41" t="s">
        <v>1743</v>
      </c>
      <c r="S41" s="55"/>
      <c r="X41" s="25"/>
      <c r="AB41" s="7"/>
    </row>
    <row r="42" spans="13:28" ht="12.75">
      <c r="M42" s="27" t="s">
        <v>1085</v>
      </c>
      <c r="N42" s="27" t="s">
        <v>1085</v>
      </c>
      <c r="O42" t="s">
        <v>1710</v>
      </c>
      <c r="S42" s="55"/>
      <c r="X42" s="25"/>
      <c r="AB42" s="7"/>
    </row>
    <row r="43" spans="13:28" ht="12.75">
      <c r="M43" s="23" t="s">
        <v>1659</v>
      </c>
      <c r="N43" s="23" t="s">
        <v>1659</v>
      </c>
      <c r="P43" s="8"/>
      <c r="X43" s="25"/>
      <c r="AB43" s="2"/>
    </row>
    <row r="44" spans="24:28" ht="12.75">
      <c r="X44" s="25"/>
      <c r="Y44" s="27"/>
      <c r="Z44" s="27"/>
      <c r="AB44" s="2"/>
    </row>
    <row r="45" spans="15:28" ht="12.75">
      <c r="O45" s="14" t="s">
        <v>1073</v>
      </c>
      <c r="X45" s="25"/>
      <c r="AA45" s="14"/>
      <c r="AB45" s="2"/>
    </row>
    <row r="46" spans="13:24" ht="12.75">
      <c r="M46" s="27" t="s">
        <v>1787</v>
      </c>
      <c r="N46" s="27" t="s">
        <v>1786</v>
      </c>
      <c r="R46" s="72"/>
      <c r="X46" s="25"/>
    </row>
    <row r="47" spans="9:24" ht="12.75">
      <c r="I47" s="1" t="s">
        <v>583</v>
      </c>
      <c r="M47" s="27" t="s">
        <v>1785</v>
      </c>
      <c r="N47" s="27" t="s">
        <v>1785</v>
      </c>
      <c r="P47" s="24" t="s">
        <v>1358</v>
      </c>
      <c r="R47" s="66"/>
      <c r="X47" s="25"/>
    </row>
    <row r="48" spans="13:27" ht="12.75">
      <c r="M48" s="114" t="s">
        <v>1359</v>
      </c>
      <c r="N48" s="114" t="s">
        <v>1359</v>
      </c>
      <c r="P48" s="136" t="s">
        <v>1360</v>
      </c>
      <c r="X48" s="25"/>
      <c r="AA48" s="11"/>
    </row>
    <row r="49" ht="12.75">
      <c r="X49" s="25"/>
    </row>
    <row r="50" spans="15:27" ht="12.75">
      <c r="O50" s="14" t="s">
        <v>1074</v>
      </c>
      <c r="P50" s="24"/>
      <c r="AA50" s="27"/>
    </row>
    <row r="51" spans="10:27" ht="12.75">
      <c r="J51" s="25"/>
      <c r="M51" s="27" t="s">
        <v>1378</v>
      </c>
      <c r="N51" s="27" t="s">
        <v>1373</v>
      </c>
      <c r="O51" t="s">
        <v>588</v>
      </c>
      <c r="AA51" s="27"/>
    </row>
    <row r="52" spans="13:27" ht="12.75">
      <c r="M52" s="27" t="s">
        <v>1379</v>
      </c>
      <c r="N52" s="27" t="s">
        <v>1374</v>
      </c>
      <c r="O52" t="s">
        <v>548</v>
      </c>
      <c r="AA52" s="27"/>
    </row>
    <row r="53" spans="13:15" ht="12.75">
      <c r="M53" s="27" t="s">
        <v>1380</v>
      </c>
      <c r="N53" s="27" t="s">
        <v>1375</v>
      </c>
      <c r="O53" t="s">
        <v>549</v>
      </c>
    </row>
    <row r="54" spans="13:15" ht="12.75">
      <c r="M54" s="27" t="s">
        <v>1375</v>
      </c>
      <c r="N54" s="27" t="s">
        <v>1376</v>
      </c>
      <c r="O54" t="s">
        <v>550</v>
      </c>
    </row>
    <row r="55" spans="13:15" ht="12.75">
      <c r="M55" s="27" t="s">
        <v>552</v>
      </c>
      <c r="N55" s="27" t="s">
        <v>1377</v>
      </c>
      <c r="O55" t="s">
        <v>551</v>
      </c>
    </row>
    <row r="56" spans="13:14" ht="12.75">
      <c r="M56" s="23" t="s">
        <v>878</v>
      </c>
      <c r="N56" s="23" t="s">
        <v>878</v>
      </c>
    </row>
    <row r="57" ht="12.75">
      <c r="AA57" s="11"/>
    </row>
    <row r="58" spans="10:15" ht="12.75">
      <c r="J58" s="25"/>
      <c r="M58" s="145" t="s">
        <v>513</v>
      </c>
      <c r="N58" s="145" t="s">
        <v>513</v>
      </c>
      <c r="O58" s="14" t="s">
        <v>1670</v>
      </c>
    </row>
    <row r="59" spans="10:27" ht="12.75">
      <c r="J59" s="25"/>
      <c r="M59" s="27" t="s">
        <v>1385</v>
      </c>
      <c r="N59" s="27" t="s">
        <v>1385</v>
      </c>
      <c r="O59" t="s">
        <v>328</v>
      </c>
      <c r="Q59" s="135" t="s">
        <v>1656</v>
      </c>
      <c r="R59" s="135"/>
      <c r="AA59" s="39"/>
    </row>
    <row r="60" spans="10:25" ht="12.75">
      <c r="J60" s="25"/>
      <c r="O60" t="s">
        <v>329</v>
      </c>
      <c r="Q60" s="135" t="s">
        <v>1589</v>
      </c>
      <c r="Y60" s="34"/>
    </row>
    <row r="61" spans="10:29" ht="12.75">
      <c r="J61" s="25"/>
      <c r="M61" s="27" t="s">
        <v>1384</v>
      </c>
      <c r="N61" s="27" t="s">
        <v>1384</v>
      </c>
      <c r="O61" t="s">
        <v>330</v>
      </c>
      <c r="Q61" s="135" t="s">
        <v>1657</v>
      </c>
      <c r="R61" s="135"/>
      <c r="X61" s="27"/>
      <c r="Y61" s="27"/>
      <c r="AA61" s="27"/>
      <c r="AB61" s="27"/>
      <c r="AC61" s="27"/>
    </row>
    <row r="62" spans="10:29" ht="12.75">
      <c r="J62" s="25"/>
      <c r="M62" s="114" t="s">
        <v>1655</v>
      </c>
      <c r="N62" s="114" t="s">
        <v>1655</v>
      </c>
      <c r="X62" s="32"/>
      <c r="Y62" s="32"/>
      <c r="AA62" s="32"/>
      <c r="AB62" s="32"/>
      <c r="AC62" s="32"/>
    </row>
    <row r="63" ht="12.75">
      <c r="J63" s="25"/>
    </row>
    <row r="64" spans="10:29" ht="12.75">
      <c r="J64" s="25"/>
      <c r="M64" s="71" t="s">
        <v>1794</v>
      </c>
      <c r="N64" s="71" t="s">
        <v>1794</v>
      </c>
      <c r="O64" s="14" t="s">
        <v>1680</v>
      </c>
      <c r="X64" s="40"/>
      <c r="Y64" s="40"/>
      <c r="Z64" s="40"/>
      <c r="AA64" s="40"/>
      <c r="AB64" s="40"/>
      <c r="AC64" s="40"/>
    </row>
    <row r="65" spans="13:29" ht="12.75">
      <c r="M65" s="114" t="s">
        <v>1742</v>
      </c>
      <c r="N65" s="114" t="s">
        <v>1742</v>
      </c>
      <c r="P65" s="136" t="s">
        <v>1364</v>
      </c>
      <c r="X65" s="40"/>
      <c r="Y65" s="40"/>
      <c r="Z65" s="40"/>
      <c r="AA65" s="40"/>
      <c r="AB65" s="40"/>
      <c r="AC65" s="40"/>
    </row>
    <row r="66" spans="24:29" ht="12.75">
      <c r="X66" s="40"/>
      <c r="Y66" s="40"/>
      <c r="Z66" s="40"/>
      <c r="AA66" s="40"/>
      <c r="AB66" s="40"/>
      <c r="AC66" s="40"/>
    </row>
    <row r="67" spans="13:29" ht="12.75">
      <c r="M67" s="66" t="s">
        <v>1778</v>
      </c>
      <c r="N67" s="66" t="s">
        <v>1778</v>
      </c>
      <c r="O67" t="s">
        <v>1765</v>
      </c>
      <c r="X67" s="40"/>
      <c r="Y67" s="40"/>
      <c r="Z67" s="40"/>
      <c r="AA67" s="40"/>
      <c r="AB67" s="40"/>
      <c r="AC67" s="40"/>
    </row>
    <row r="68" spans="9:30" ht="12.75">
      <c r="I68" s="1" t="s">
        <v>584</v>
      </c>
      <c r="J68" s="25"/>
      <c r="M68" s="23" t="s">
        <v>1357</v>
      </c>
      <c r="N68" s="23" t="s">
        <v>1357</v>
      </c>
      <c r="O68" t="s">
        <v>1770</v>
      </c>
      <c r="AA68" s="40"/>
      <c r="AB68" s="40"/>
      <c r="AC68" s="40"/>
      <c r="AD68" s="61"/>
    </row>
    <row r="69" spans="10:30" ht="12.75">
      <c r="J69" s="25"/>
      <c r="AD69" s="24"/>
    </row>
    <row r="70" spans="10:29" ht="12.75">
      <c r="J70" s="25"/>
      <c r="O70" t="s">
        <v>1076</v>
      </c>
      <c r="X70" s="40"/>
      <c r="Y70" s="40"/>
      <c r="Z70" s="40"/>
      <c r="AA70" s="40"/>
      <c r="AB70" s="40"/>
      <c r="AC70" s="40"/>
    </row>
    <row r="71" spans="24:29" ht="12.75">
      <c r="X71" s="40"/>
      <c r="Y71" s="40"/>
      <c r="Z71" s="40"/>
      <c r="AA71" s="40"/>
      <c r="AB71" s="40"/>
      <c r="AC71" s="40"/>
    </row>
    <row r="72" ht="12.75">
      <c r="AB72" s="40"/>
    </row>
    <row r="73" spans="10:29" ht="12.75">
      <c r="J73" s="25"/>
      <c r="O73" t="s">
        <v>260</v>
      </c>
      <c r="X73" s="40"/>
      <c r="Y73" s="40"/>
      <c r="Z73" s="40"/>
      <c r="AA73" s="40"/>
      <c r="AB73" s="40"/>
      <c r="AC73" s="40"/>
    </row>
    <row r="74" spans="10:29" ht="12.75">
      <c r="J74" s="25"/>
      <c r="AA74" s="27"/>
      <c r="AB74" s="27"/>
      <c r="AC74" s="27"/>
    </row>
    <row r="75" spans="10:29" ht="12.75">
      <c r="J75" s="25"/>
      <c r="X75" s="40"/>
      <c r="Y75" s="40"/>
      <c r="Z75" s="40"/>
      <c r="AA75" s="40"/>
      <c r="AB75" s="40"/>
      <c r="AC75" s="40"/>
    </row>
    <row r="76" spans="10:15" ht="12.75">
      <c r="J76" s="25"/>
      <c r="O76" s="11" t="s">
        <v>1754</v>
      </c>
    </row>
    <row r="77" ht="12.75">
      <c r="AA77" s="11"/>
    </row>
    <row r="78" spans="13:15" ht="12.75">
      <c r="M78" s="39" t="s">
        <v>1779</v>
      </c>
      <c r="N78" s="39" t="s">
        <v>1779</v>
      </c>
      <c r="O78" s="34" t="s">
        <v>1877</v>
      </c>
    </row>
    <row r="79" spans="13:27" ht="12.75">
      <c r="M79" s="23" t="s">
        <v>1086</v>
      </c>
      <c r="N79" s="23" t="s">
        <v>1086</v>
      </c>
      <c r="AA79" s="27"/>
    </row>
    <row r="83" ht="12.75">
      <c r="J83" s="25"/>
    </row>
    <row r="84" spans="10:15" ht="12.75">
      <c r="J84" s="25"/>
      <c r="M84" s="32" t="s">
        <v>1777</v>
      </c>
      <c r="N84" s="32" t="s">
        <v>1777</v>
      </c>
      <c r="O84" s="11" t="s">
        <v>715</v>
      </c>
    </row>
    <row r="86" spans="13:16" ht="12.75">
      <c r="M86" s="62">
        <v>7700</v>
      </c>
      <c r="N86" s="62">
        <v>7700</v>
      </c>
      <c r="O86" s="34" t="s">
        <v>1739</v>
      </c>
      <c r="P86" s="34" t="s">
        <v>1750</v>
      </c>
    </row>
    <row r="87" spans="13:15" ht="12.75">
      <c r="M87" s="31">
        <v>1</v>
      </c>
      <c r="N87" s="31">
        <v>1</v>
      </c>
      <c r="O87" s="27" t="s">
        <v>714</v>
      </c>
    </row>
    <row r="88" spans="13:16" ht="12.75">
      <c r="M88" s="31">
        <f>(M86*M87)/3600</f>
        <v>2.138888888888889</v>
      </c>
      <c r="N88" s="31">
        <f>(N86*N87)/3600</f>
        <v>2.138888888888889</v>
      </c>
      <c r="O88" s="34" t="s">
        <v>1740</v>
      </c>
      <c r="P88" s="34" t="s">
        <v>1751</v>
      </c>
    </row>
    <row r="89" ht="12.75">
      <c r="I89" s="1"/>
    </row>
    <row r="90" spans="9:16" ht="12.75">
      <c r="I90" s="1" t="s">
        <v>585</v>
      </c>
      <c r="O90" s="34"/>
      <c r="P90" s="34"/>
    </row>
    <row r="91" ht="12.75">
      <c r="O91" s="34"/>
    </row>
    <row r="92" spans="15:16" ht="12.75">
      <c r="O92" s="11" t="s">
        <v>729</v>
      </c>
      <c r="P92" s="34"/>
    </row>
    <row r="94" spans="13:15" ht="12.75">
      <c r="M94" s="39">
        <v>4</v>
      </c>
      <c r="N94" s="39">
        <v>4</v>
      </c>
      <c r="O94" s="14" t="s">
        <v>1079</v>
      </c>
    </row>
    <row r="95" spans="13:14" ht="12.75">
      <c r="M95" t="s">
        <v>1080</v>
      </c>
      <c r="N95" t="s">
        <v>1080</v>
      </c>
    </row>
    <row r="96" spans="13:15" ht="12.75">
      <c r="M96" s="27" t="s">
        <v>880</v>
      </c>
      <c r="N96" s="27" t="s">
        <v>880</v>
      </c>
      <c r="O96" t="s">
        <v>1632</v>
      </c>
    </row>
    <row r="97" spans="13:14" ht="12.75">
      <c r="M97" s="23" t="s">
        <v>1633</v>
      </c>
      <c r="N97" s="23" t="s">
        <v>1633</v>
      </c>
    </row>
    <row r="98" spans="13:14" ht="12.75">
      <c r="M98" s="23" t="s">
        <v>878</v>
      </c>
      <c r="N98" s="23" t="s">
        <v>878</v>
      </c>
    </row>
    <row r="101" ht="12.75">
      <c r="O101" s="11" t="s">
        <v>1775</v>
      </c>
    </row>
    <row r="102" ht="12.75">
      <c r="O102" s="114" t="s">
        <v>1091</v>
      </c>
    </row>
    <row r="103" ht="12.75">
      <c r="L103" s="24" t="s">
        <v>740</v>
      </c>
    </row>
    <row r="105" spans="11:13" ht="12.75">
      <c r="K105" s="27" t="s">
        <v>577</v>
      </c>
      <c r="L105" s="27" t="s">
        <v>578</v>
      </c>
      <c r="M105" s="23" t="s">
        <v>1081</v>
      </c>
    </row>
    <row r="106" spans="11:19" ht="12.75">
      <c r="K106" s="32" t="s">
        <v>1834</v>
      </c>
      <c r="L106" s="32" t="s">
        <v>1834</v>
      </c>
      <c r="M106" s="68" t="s">
        <v>1093</v>
      </c>
      <c r="N106" s="32" t="s">
        <v>1825</v>
      </c>
      <c r="O106" s="60" t="s">
        <v>900</v>
      </c>
      <c r="P106" s="32" t="s">
        <v>3</v>
      </c>
      <c r="Q106" s="32" t="s">
        <v>2</v>
      </c>
      <c r="R106" s="32" t="s">
        <v>1069</v>
      </c>
      <c r="S106" s="32" t="s">
        <v>901</v>
      </c>
    </row>
    <row r="109" spans="11:18" ht="12.75">
      <c r="K109" s="27">
        <v>1</v>
      </c>
      <c r="L109" s="27">
        <v>1</v>
      </c>
      <c r="M109" s="27"/>
      <c r="N109" s="116" t="s">
        <v>1630</v>
      </c>
      <c r="O109" s="34" t="s">
        <v>1780</v>
      </c>
      <c r="P109" s="59" t="s">
        <v>904</v>
      </c>
      <c r="Q109" t="s">
        <v>1802</v>
      </c>
      <c r="R109" t="s">
        <v>1025</v>
      </c>
    </row>
    <row r="110" spans="11:13" ht="12.75">
      <c r="K110" s="27"/>
      <c r="L110" s="27"/>
      <c r="M110" s="27"/>
    </row>
    <row r="111" spans="9:17" ht="12.75">
      <c r="I111" s="1" t="s">
        <v>589</v>
      </c>
      <c r="K111" s="27">
        <v>1</v>
      </c>
      <c r="L111" s="27">
        <v>1</v>
      </c>
      <c r="M111" s="27"/>
      <c r="N111" s="116" t="s">
        <v>1094</v>
      </c>
      <c r="O111" s="34" t="s">
        <v>1696</v>
      </c>
      <c r="P111" s="132" t="s">
        <v>1598</v>
      </c>
      <c r="Q111" s="45" t="s">
        <v>728</v>
      </c>
    </row>
    <row r="112" spans="11:17" ht="12.75">
      <c r="K112" s="27">
        <v>1</v>
      </c>
      <c r="L112" s="27">
        <v>1</v>
      </c>
      <c r="M112" s="27"/>
      <c r="N112" s="59" t="s">
        <v>1875</v>
      </c>
      <c r="O112" s="34" t="s">
        <v>563</v>
      </c>
      <c r="P112" s="132" t="s">
        <v>1068</v>
      </c>
      <c r="Q112" s="45" t="s">
        <v>728</v>
      </c>
    </row>
    <row r="113" spans="11:17" ht="12.75">
      <c r="K113" s="27">
        <v>1</v>
      </c>
      <c r="L113" s="27">
        <v>1</v>
      </c>
      <c r="M113" s="27"/>
      <c r="N113" s="59" t="s">
        <v>1635</v>
      </c>
      <c r="O113" s="34" t="s">
        <v>1097</v>
      </c>
      <c r="P113" s="132" t="s">
        <v>1010</v>
      </c>
      <c r="Q113" s="45" t="s">
        <v>728</v>
      </c>
    </row>
    <row r="114" spans="11:17" ht="12.75">
      <c r="K114" s="27">
        <v>1</v>
      </c>
      <c r="L114" s="27">
        <v>1</v>
      </c>
      <c r="M114" s="27"/>
      <c r="N114" s="59" t="s">
        <v>1099</v>
      </c>
      <c r="O114" s="34" t="s">
        <v>1098</v>
      </c>
      <c r="Q114" s="45" t="s">
        <v>728</v>
      </c>
    </row>
    <row r="115" spans="11:13" ht="12.75">
      <c r="K115" s="27"/>
      <c r="L115" s="27"/>
      <c r="M115" s="27"/>
    </row>
    <row r="116" spans="11:17" ht="12.75">
      <c r="K116" s="27">
        <v>1</v>
      </c>
      <c r="L116" s="27">
        <v>1</v>
      </c>
      <c r="M116" s="27"/>
      <c r="N116" s="116" t="s">
        <v>1044</v>
      </c>
      <c r="O116" s="34" t="s">
        <v>624</v>
      </c>
      <c r="P116" s="132" t="s">
        <v>4</v>
      </c>
      <c r="Q116" s="34" t="s">
        <v>364</v>
      </c>
    </row>
    <row r="117" spans="11:13" ht="12.75">
      <c r="K117" s="27"/>
      <c r="L117" s="27"/>
      <c r="M117" s="27"/>
    </row>
    <row r="118" spans="11:19" ht="12.75">
      <c r="K118" s="27"/>
      <c r="L118" s="27">
        <v>1</v>
      </c>
      <c r="M118" s="27"/>
      <c r="N118" s="59" t="s">
        <v>1099</v>
      </c>
      <c r="P118" s="132" t="s">
        <v>1095</v>
      </c>
      <c r="Q118" t="s">
        <v>903</v>
      </c>
      <c r="S118" s="25" t="s">
        <v>1096</v>
      </c>
    </row>
    <row r="119" spans="11:13" ht="12.75">
      <c r="K119" s="27"/>
      <c r="L119" s="27"/>
      <c r="M119" s="27"/>
    </row>
    <row r="120" spans="11:13" ht="12.75">
      <c r="K120" s="27"/>
      <c r="L120" s="27"/>
      <c r="M120" s="27"/>
    </row>
    <row r="122" spans="14:16" ht="12.75">
      <c r="N122" s="11" t="s">
        <v>1776</v>
      </c>
      <c r="P122" s="134" t="s">
        <v>1781</v>
      </c>
    </row>
    <row r="123" spans="14:16" ht="12.75">
      <c r="N123" s="114" t="s">
        <v>1091</v>
      </c>
      <c r="P123" s="134" t="s">
        <v>1782</v>
      </c>
    </row>
    <row r="124" spans="12:16" ht="12.75">
      <c r="L124" s="24" t="s">
        <v>740</v>
      </c>
      <c r="P124" s="134" t="s">
        <v>1783</v>
      </c>
    </row>
    <row r="126" spans="11:13" ht="12.75">
      <c r="K126" s="27" t="s">
        <v>577</v>
      </c>
      <c r="L126" s="27" t="s">
        <v>724</v>
      </c>
      <c r="M126" s="27" t="s">
        <v>578</v>
      </c>
    </row>
    <row r="127" spans="11:19" ht="12.75">
      <c r="K127" s="32" t="s">
        <v>727</v>
      </c>
      <c r="L127" s="32" t="s">
        <v>727</v>
      </c>
      <c r="M127" s="32" t="s">
        <v>727</v>
      </c>
      <c r="N127" s="32" t="s">
        <v>1825</v>
      </c>
      <c r="O127" s="60" t="s">
        <v>900</v>
      </c>
      <c r="P127" s="32" t="s">
        <v>3</v>
      </c>
      <c r="Q127" s="32" t="s">
        <v>2</v>
      </c>
      <c r="R127" s="32" t="s">
        <v>1069</v>
      </c>
      <c r="S127" s="32" t="s">
        <v>901</v>
      </c>
    </row>
    <row r="128" spans="11:13" ht="12.75">
      <c r="K128" s="23" t="s">
        <v>1361</v>
      </c>
      <c r="L128" s="23" t="s">
        <v>1362</v>
      </c>
      <c r="M128" s="23" t="s">
        <v>1363</v>
      </c>
    </row>
    <row r="130" spans="11:19" ht="12.75">
      <c r="K130" s="27">
        <v>1</v>
      </c>
      <c r="L130" s="27">
        <v>1</v>
      </c>
      <c r="M130" s="27">
        <v>1</v>
      </c>
      <c r="N130" s="116" t="s">
        <v>1092</v>
      </c>
      <c r="O130" s="34" t="s">
        <v>1780</v>
      </c>
      <c r="P130" s="59" t="s">
        <v>904</v>
      </c>
      <c r="Q130" t="s">
        <v>1802</v>
      </c>
      <c r="R130" t="s">
        <v>1025</v>
      </c>
      <c r="S130" s="25"/>
    </row>
    <row r="131" spans="11:19" ht="12.75">
      <c r="K131" s="27"/>
      <c r="L131" s="27"/>
      <c r="M131" s="27"/>
      <c r="S131" s="25"/>
    </row>
    <row r="132" spans="9:19" ht="12.75">
      <c r="I132" s="1" t="s">
        <v>590</v>
      </c>
      <c r="K132" s="27">
        <v>1</v>
      </c>
      <c r="L132" s="27">
        <v>1</v>
      </c>
      <c r="M132" s="27">
        <v>1</v>
      </c>
      <c r="N132" s="116" t="s">
        <v>1658</v>
      </c>
      <c r="O132" t="s">
        <v>1102</v>
      </c>
      <c r="P132" s="59" t="s">
        <v>1100</v>
      </c>
      <c r="Q132" t="s">
        <v>1802</v>
      </c>
      <c r="R132" t="s">
        <v>1024</v>
      </c>
      <c r="S132" s="25" t="s">
        <v>1101</v>
      </c>
    </row>
    <row r="133" spans="11:19" ht="12.75">
      <c r="K133" s="27"/>
      <c r="L133" s="27"/>
      <c r="M133" s="27"/>
      <c r="S133" s="25"/>
    </row>
    <row r="134" spans="11:19" ht="12.75">
      <c r="K134" s="27">
        <v>1</v>
      </c>
      <c r="L134" s="27">
        <v>1</v>
      </c>
      <c r="M134" s="27">
        <v>1</v>
      </c>
      <c r="N134" s="116" t="s">
        <v>1875</v>
      </c>
      <c r="O134" s="34" t="s">
        <v>563</v>
      </c>
      <c r="P134" s="132" t="s">
        <v>1068</v>
      </c>
      <c r="Q134" s="45" t="s">
        <v>728</v>
      </c>
      <c r="S134" s="25"/>
    </row>
    <row r="135" spans="11:19" ht="12.75">
      <c r="K135" s="27">
        <v>1</v>
      </c>
      <c r="L135" s="27">
        <v>1</v>
      </c>
      <c r="M135" s="27">
        <v>1</v>
      </c>
      <c r="N135" s="116" t="s">
        <v>1635</v>
      </c>
      <c r="O135" s="34" t="s">
        <v>1097</v>
      </c>
      <c r="P135" s="132" t="s">
        <v>1010</v>
      </c>
      <c r="Q135" s="45" t="s">
        <v>728</v>
      </c>
      <c r="S135" s="25"/>
    </row>
    <row r="136" spans="11:19" ht="12.75">
      <c r="K136" s="27">
        <v>1</v>
      </c>
      <c r="L136" s="27">
        <v>1</v>
      </c>
      <c r="M136" s="27"/>
      <c r="N136" s="59" t="s">
        <v>1099</v>
      </c>
      <c r="O136" s="34" t="s">
        <v>1098</v>
      </c>
      <c r="Q136" s="45" t="s">
        <v>728</v>
      </c>
      <c r="S136" s="25"/>
    </row>
    <row r="137" spans="11:19" ht="12.75">
      <c r="K137" s="27"/>
      <c r="L137" s="27"/>
      <c r="M137" s="27"/>
      <c r="S137" s="25"/>
    </row>
    <row r="138" spans="11:19" ht="12.75">
      <c r="K138" s="27">
        <v>1</v>
      </c>
      <c r="L138" s="27">
        <v>1</v>
      </c>
      <c r="M138" s="27">
        <v>1</v>
      </c>
      <c r="N138" s="116" t="s">
        <v>1103</v>
      </c>
      <c r="O138" s="34" t="s">
        <v>626</v>
      </c>
      <c r="P138" s="132" t="s">
        <v>1932</v>
      </c>
      <c r="Q138" s="34" t="s">
        <v>364</v>
      </c>
      <c r="S138" s="25"/>
    </row>
    <row r="139" spans="11:19" ht="12.75">
      <c r="K139" s="27">
        <v>1</v>
      </c>
      <c r="L139" s="27">
        <v>1</v>
      </c>
      <c r="M139" s="27">
        <v>1</v>
      </c>
      <c r="N139" s="116" t="s">
        <v>1044</v>
      </c>
      <c r="O139" s="34" t="s">
        <v>624</v>
      </c>
      <c r="P139" s="132" t="s">
        <v>4</v>
      </c>
      <c r="Q139" s="34" t="s">
        <v>364</v>
      </c>
      <c r="S139" s="25"/>
    </row>
    <row r="140" spans="11:19" ht="12.75">
      <c r="K140" s="27"/>
      <c r="L140" s="27">
        <v>1</v>
      </c>
      <c r="M140" s="27"/>
      <c r="N140" s="116" t="s">
        <v>1045</v>
      </c>
      <c r="O140" s="34" t="s">
        <v>625</v>
      </c>
      <c r="P140" s="132" t="s">
        <v>1890</v>
      </c>
      <c r="Q140" s="34" t="s">
        <v>364</v>
      </c>
      <c r="S140" s="25"/>
    </row>
    <row r="141" spans="11:19" ht="12.75">
      <c r="K141" s="27"/>
      <c r="L141" s="27">
        <v>1</v>
      </c>
      <c r="M141" s="27"/>
      <c r="N141" s="116" t="s">
        <v>1104</v>
      </c>
      <c r="O141" s="34" t="s">
        <v>1784</v>
      </c>
      <c r="P141" s="132" t="s">
        <v>1008</v>
      </c>
      <c r="Q141" s="34" t="s">
        <v>364</v>
      </c>
      <c r="S141" s="25"/>
    </row>
    <row r="142" spans="11:19" ht="12.75">
      <c r="K142" s="27"/>
      <c r="L142" s="27"/>
      <c r="M142" s="27"/>
      <c r="S142" s="25"/>
    </row>
    <row r="143" spans="11:19" ht="12.75">
      <c r="K143" s="27"/>
      <c r="L143" s="27">
        <v>1</v>
      </c>
      <c r="M143" s="27"/>
      <c r="O143" t="s">
        <v>1088</v>
      </c>
      <c r="P143" s="132" t="s">
        <v>1105</v>
      </c>
      <c r="Q143" t="s">
        <v>735</v>
      </c>
      <c r="S143" s="25" t="s">
        <v>1107</v>
      </c>
    </row>
    <row r="144" spans="11:19" ht="12.75">
      <c r="K144" s="27"/>
      <c r="L144" s="27">
        <v>1</v>
      </c>
      <c r="M144" s="27"/>
      <c r="O144" t="s">
        <v>1089</v>
      </c>
      <c r="P144" s="132" t="s">
        <v>1105</v>
      </c>
      <c r="Q144" t="s">
        <v>735</v>
      </c>
      <c r="S144" s="25" t="s">
        <v>1107</v>
      </c>
    </row>
    <row r="145" spans="11:19" ht="12.75">
      <c r="K145" s="27"/>
      <c r="L145" s="27">
        <v>1</v>
      </c>
      <c r="M145" s="27"/>
      <c r="N145" s="116" t="s">
        <v>1026</v>
      </c>
      <c r="O145" t="s">
        <v>1090</v>
      </c>
      <c r="P145" s="132" t="s">
        <v>1105</v>
      </c>
      <c r="Q145" t="s">
        <v>735</v>
      </c>
      <c r="R145" t="s">
        <v>1106</v>
      </c>
      <c r="S145" s="25" t="s">
        <v>1107</v>
      </c>
    </row>
    <row r="146" spans="11:19" ht="12.75">
      <c r="K146" s="27"/>
      <c r="L146" s="27"/>
      <c r="M146" s="27"/>
      <c r="S146" s="25"/>
    </row>
    <row r="147" spans="11:19" ht="12.75">
      <c r="K147" s="27"/>
      <c r="L147" s="27"/>
      <c r="M147" s="27"/>
      <c r="S147" s="25"/>
    </row>
    <row r="148" spans="11:19" ht="12.75">
      <c r="K148" s="27">
        <v>1</v>
      </c>
      <c r="L148" s="27">
        <v>1</v>
      </c>
      <c r="M148" s="27"/>
      <c r="N148" s="116" t="s">
        <v>1108</v>
      </c>
      <c r="O148" t="s">
        <v>1109</v>
      </c>
      <c r="P148" s="132" t="s">
        <v>902</v>
      </c>
      <c r="Q148" t="s">
        <v>903</v>
      </c>
      <c r="S148" s="25" t="s">
        <v>1356</v>
      </c>
    </row>
    <row r="149" spans="12:19" ht="12.75">
      <c r="L149" s="27">
        <v>1</v>
      </c>
      <c r="N149" s="59" t="s">
        <v>1099</v>
      </c>
      <c r="P149" s="132" t="s">
        <v>1095</v>
      </c>
      <c r="Q149" t="s">
        <v>903</v>
      </c>
      <c r="S149" s="84" t="s">
        <v>1355</v>
      </c>
    </row>
    <row r="150" ht="12.75">
      <c r="S150" s="25"/>
    </row>
    <row r="151" ht="12.75">
      <c r="S151" s="25"/>
    </row>
    <row r="152" ht="12.75">
      <c r="S152" s="25"/>
    </row>
    <row r="153" ht="12.75">
      <c r="I153" s="1" t="s">
        <v>593</v>
      </c>
    </row>
    <row r="160" ht="12.75">
      <c r="P160" s="114"/>
    </row>
    <row r="192" ht="12.75">
      <c r="A192" t="s">
        <v>1797</v>
      </c>
    </row>
    <row r="193" spans="1:37" ht="12.75">
      <c r="A193" s="8">
        <v>0</v>
      </c>
      <c r="B193" s="8"/>
      <c r="C193" s="7">
        <f>B193*1.688</f>
        <v>0</v>
      </c>
      <c r="D193" s="8">
        <v>0</v>
      </c>
      <c r="E193" s="88">
        <v>175</v>
      </c>
      <c r="F193" s="7">
        <f>E193*1.688</f>
        <v>295.4</v>
      </c>
      <c r="G193" s="8">
        <v>0</v>
      </c>
      <c r="H193" s="89">
        <v>214</v>
      </c>
      <c r="I193" s="7">
        <f>H193*1.688</f>
        <v>361.23199999999997</v>
      </c>
      <c r="J193" s="8">
        <v>0</v>
      </c>
      <c r="K193" s="89">
        <v>250</v>
      </c>
      <c r="L193" s="7">
        <f>K193*1.688</f>
        <v>422</v>
      </c>
      <c r="M193" s="8">
        <v>0</v>
      </c>
      <c r="N193" s="89">
        <v>280</v>
      </c>
      <c r="O193" s="7">
        <f>N193*1.688</f>
        <v>472.64</v>
      </c>
      <c r="P193" s="8">
        <v>0</v>
      </c>
      <c r="Q193" s="89">
        <v>311</v>
      </c>
      <c r="R193" s="7">
        <f>Q193*1.688</f>
        <v>524.968</v>
      </c>
      <c r="S193" s="8">
        <v>0</v>
      </c>
      <c r="T193" s="89">
        <v>330</v>
      </c>
      <c r="U193" s="7">
        <f>T193*1.688</f>
        <v>557.04</v>
      </c>
      <c r="V193" s="8">
        <v>0</v>
      </c>
      <c r="W193" s="89"/>
      <c r="X193" s="7">
        <f>W193*1.688</f>
        <v>0</v>
      </c>
      <c r="Y193" s="8"/>
      <c r="Z193" s="8">
        <v>0</v>
      </c>
      <c r="AA193" s="7">
        <f>B193-7</f>
        <v>-7</v>
      </c>
      <c r="AB193" s="7">
        <f>AA193*1.688</f>
        <v>-11.815999999999999</v>
      </c>
      <c r="AC193" s="16">
        <v>0</v>
      </c>
      <c r="AD193" s="89">
        <v>150</v>
      </c>
      <c r="AE193" s="7">
        <f>AD193*1.688</f>
        <v>253.2</v>
      </c>
      <c r="AF193" s="16">
        <v>0</v>
      </c>
      <c r="AG193" s="89">
        <v>200</v>
      </c>
      <c r="AH193" s="7">
        <f>AG193*1.688</f>
        <v>337.59999999999997</v>
      </c>
      <c r="AI193" s="16">
        <v>0</v>
      </c>
      <c r="AJ193" s="89">
        <v>230</v>
      </c>
      <c r="AK193" s="7">
        <f>AJ193*1.688</f>
        <v>388.24</v>
      </c>
    </row>
    <row r="194" spans="1:37" ht="12.75">
      <c r="A194" s="6">
        <v>10000</v>
      </c>
      <c r="B194" s="38"/>
      <c r="C194" s="7">
        <f>B194*1.688</f>
        <v>0</v>
      </c>
      <c r="D194" s="6">
        <v>10000</v>
      </c>
      <c r="E194" s="88">
        <v>188</v>
      </c>
      <c r="F194" s="7">
        <f>E194*1.688</f>
        <v>317.344</v>
      </c>
      <c r="G194" s="6">
        <v>10000</v>
      </c>
      <c r="H194" s="88">
        <v>235</v>
      </c>
      <c r="I194" s="7">
        <f>H194*1.688</f>
        <v>396.68</v>
      </c>
      <c r="J194" s="6">
        <v>10000</v>
      </c>
      <c r="K194" s="89">
        <v>271</v>
      </c>
      <c r="L194" s="7">
        <f>K194*1.688</f>
        <v>457.448</v>
      </c>
      <c r="M194" s="6">
        <v>10000</v>
      </c>
      <c r="N194" s="89">
        <v>305</v>
      </c>
      <c r="O194" s="7">
        <f>N194*1.688</f>
        <v>514.84</v>
      </c>
      <c r="P194" s="6">
        <v>10000</v>
      </c>
      <c r="Q194" s="89">
        <v>333</v>
      </c>
      <c r="R194" s="7">
        <f>Q194*1.688</f>
        <v>562.1039999999999</v>
      </c>
      <c r="S194" s="6">
        <v>10000</v>
      </c>
      <c r="T194" s="89">
        <v>360</v>
      </c>
      <c r="U194" s="7">
        <f>T194*1.688</f>
        <v>607.68</v>
      </c>
      <c r="V194" s="57">
        <v>10000</v>
      </c>
      <c r="W194" s="89"/>
      <c r="X194" s="7">
        <f>W194*1.688</f>
        <v>0</v>
      </c>
      <c r="Y194" s="6"/>
      <c r="Z194" s="6">
        <v>10000</v>
      </c>
      <c r="AA194" s="7">
        <f>B194-7</f>
        <v>-7</v>
      </c>
      <c r="AB194" s="7">
        <f>AA194*1.688</f>
        <v>-11.815999999999999</v>
      </c>
      <c r="AC194" s="6">
        <v>10000</v>
      </c>
      <c r="AD194" s="51">
        <v>151</v>
      </c>
      <c r="AE194" s="7">
        <f>AD194*1.688</f>
        <v>254.888</v>
      </c>
      <c r="AF194" s="6">
        <v>10000</v>
      </c>
      <c r="AG194" s="51">
        <v>211</v>
      </c>
      <c r="AH194" s="7">
        <f>AG194*1.688</f>
        <v>356.168</v>
      </c>
      <c r="AI194" s="6">
        <v>10000</v>
      </c>
      <c r="AJ194" s="51">
        <v>260</v>
      </c>
      <c r="AK194" s="7">
        <f>AJ194*1.688</f>
        <v>438.88</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J214"/>
  <sheetViews>
    <sheetView workbookViewId="0" topLeftCell="I123">
      <selection activeCell="N144" sqref="N144:R144"/>
    </sheetView>
  </sheetViews>
  <sheetFormatPr defaultColWidth="9.140625" defaultRowHeight="12.75"/>
  <cols>
    <col min="1" max="10" width="10.421875" style="0" customWidth="1"/>
    <col min="11" max="14" width="12.57421875" style="0" customWidth="1"/>
    <col min="15" max="15" width="12.421875" style="0" customWidth="1"/>
    <col min="16" max="16" width="10.421875" style="0" customWidth="1"/>
    <col min="17" max="17" width="12.00390625" style="0" customWidth="1"/>
    <col min="18" max="18" width="11.28125" style="0" customWidth="1"/>
    <col min="19" max="21" width="10.421875" style="0" customWidth="1"/>
    <col min="22" max="22" width="11.00390625" style="0" customWidth="1"/>
    <col min="23" max="24" width="10.421875" style="0" customWidth="1"/>
    <col min="25" max="25" width="10.00390625" style="0" customWidth="1"/>
    <col min="26" max="27" width="10.421875" style="0" customWidth="1"/>
    <col min="28" max="28" width="10.00390625" style="0" customWidth="1"/>
    <col min="29" max="31" width="10.421875" style="0" customWidth="1"/>
    <col min="32" max="32" width="3.00390625" style="0" customWidth="1"/>
    <col min="33" max="35" width="10.421875" style="0" customWidth="1"/>
    <col min="36" max="36" width="11.7109375" style="0" customWidth="1"/>
    <col min="37" max="50" width="10.421875" style="0" customWidth="1"/>
    <col min="51" max="51" width="3.00390625" style="0" customWidth="1"/>
    <col min="52" max="16384" width="10.421875" style="0" customWidth="1"/>
  </cols>
  <sheetData>
    <row r="1" spans="1:35"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c r="T1" s="3" t="s">
        <v>597</v>
      </c>
      <c r="U1" t="s">
        <v>634</v>
      </c>
      <c r="V1" s="8" t="s">
        <v>602</v>
      </c>
      <c r="W1" s="15" t="s">
        <v>594</v>
      </c>
      <c r="X1" t="s">
        <v>634</v>
      </c>
      <c r="Y1" s="8" t="s">
        <v>602</v>
      </c>
      <c r="Z1" s="15" t="s">
        <v>595</v>
      </c>
      <c r="AA1" t="s">
        <v>634</v>
      </c>
      <c r="AB1" s="8" t="s">
        <v>602</v>
      </c>
      <c r="AC1" s="15" t="s">
        <v>596</v>
      </c>
      <c r="AD1" t="s">
        <v>634</v>
      </c>
      <c r="AE1" s="8" t="s">
        <v>602</v>
      </c>
      <c r="AF1" s="15"/>
      <c r="AG1" s="1" t="s">
        <v>604</v>
      </c>
      <c r="AH1" t="s">
        <v>634</v>
      </c>
      <c r="AI1" s="8" t="s">
        <v>602</v>
      </c>
    </row>
    <row r="2" spans="1:35" ht="12.75">
      <c r="A2" s="113" t="s">
        <v>255</v>
      </c>
      <c r="C2" s="8"/>
      <c r="D2" s="4"/>
      <c r="F2" s="8"/>
      <c r="G2" s="4"/>
      <c r="I2" s="8"/>
      <c r="J2" s="4"/>
      <c r="L2" s="8"/>
      <c r="M2" s="4"/>
      <c r="O2" s="8"/>
      <c r="P2" s="4"/>
      <c r="R2" s="8"/>
      <c r="S2" s="4"/>
      <c r="Y2" s="8"/>
      <c r="Z2" s="4"/>
      <c r="AB2" s="8"/>
      <c r="AC2" s="4"/>
      <c r="AE2" s="8"/>
      <c r="AF2" s="4"/>
      <c r="AG2" s="24" t="s">
        <v>605</v>
      </c>
      <c r="AI2" s="8"/>
    </row>
    <row r="3" spans="1:36" ht="12.75">
      <c r="A3" s="8">
        <v>0</v>
      </c>
      <c r="B3" s="74">
        <v>110</v>
      </c>
      <c r="C3" s="7">
        <f aca="true" t="shared" si="0" ref="C3:C13">B3*1.688</f>
        <v>185.68</v>
      </c>
      <c r="D3" s="8">
        <v>0</v>
      </c>
      <c r="E3" s="74">
        <v>161</v>
      </c>
      <c r="F3" s="7">
        <f aca="true" t="shared" si="1" ref="F3:F12">E3*1.688</f>
        <v>271.768</v>
      </c>
      <c r="G3" s="8">
        <v>0</v>
      </c>
      <c r="H3" s="65">
        <v>210</v>
      </c>
      <c r="I3" s="7">
        <f aca="true" t="shared" si="2" ref="I3:I11">H3*1.688</f>
        <v>354.47999999999996</v>
      </c>
      <c r="J3" s="8">
        <v>0</v>
      </c>
      <c r="K3" s="65">
        <v>254</v>
      </c>
      <c r="L3" s="7">
        <f aca="true" t="shared" si="3" ref="L3:L9">K3*1.688</f>
        <v>428.752</v>
      </c>
      <c r="M3" s="8">
        <v>0</v>
      </c>
      <c r="N3" s="65">
        <v>300</v>
      </c>
      <c r="O3" s="7">
        <f aca="true" t="shared" si="4" ref="O3:O8">N3*1.688</f>
        <v>506.4</v>
      </c>
      <c r="P3" s="8">
        <v>0</v>
      </c>
      <c r="Q3" s="65">
        <v>346</v>
      </c>
      <c r="R3" s="7">
        <f>Q3*1.688</f>
        <v>584.048</v>
      </c>
      <c r="S3" s="8"/>
      <c r="T3" s="8">
        <v>0</v>
      </c>
      <c r="U3" s="7">
        <f aca="true" t="shared" si="5" ref="U3:U8">B3-10</f>
        <v>100</v>
      </c>
      <c r="V3" s="7">
        <f aca="true" t="shared" si="6" ref="V3:V9">U3*1.688</f>
        <v>168.79999999999998</v>
      </c>
      <c r="W3" s="8">
        <v>0</v>
      </c>
      <c r="X3" s="74">
        <v>110</v>
      </c>
      <c r="Y3" s="7">
        <f aca="true" t="shared" si="7" ref="Y3:Y13">X3*1.688</f>
        <v>185.68</v>
      </c>
      <c r="Z3" s="8">
        <v>0</v>
      </c>
      <c r="AA3" s="74">
        <v>161</v>
      </c>
      <c r="AB3" s="7">
        <f aca="true" t="shared" si="8" ref="AB3:AB12">AA3*1.688</f>
        <v>271.768</v>
      </c>
      <c r="AC3" s="8">
        <v>0</v>
      </c>
      <c r="AD3" s="65">
        <v>200</v>
      </c>
      <c r="AE3" s="7">
        <f aca="true" t="shared" si="9" ref="AE3:AE11">AD3*1.688</f>
        <v>337.59999999999997</v>
      </c>
      <c r="AF3" s="8"/>
      <c r="AG3" s="8">
        <v>0</v>
      </c>
      <c r="AH3" s="74">
        <v>110</v>
      </c>
      <c r="AI3" s="7">
        <f aca="true" t="shared" si="10" ref="AI3:AI13">AH3*1.688</f>
        <v>185.68</v>
      </c>
      <c r="AJ3" s="7"/>
    </row>
    <row r="4" spans="1:36" ht="12.75">
      <c r="A4" s="6">
        <v>12000</v>
      </c>
      <c r="B4" s="33">
        <v>136</v>
      </c>
      <c r="C4" s="7">
        <f t="shared" si="0"/>
        <v>229.56799999999998</v>
      </c>
      <c r="D4" s="6">
        <v>12000</v>
      </c>
      <c r="E4" s="38">
        <v>206</v>
      </c>
      <c r="F4" s="7">
        <f t="shared" si="1"/>
        <v>347.728</v>
      </c>
      <c r="G4" s="20">
        <v>12000</v>
      </c>
      <c r="H4" s="38">
        <v>282</v>
      </c>
      <c r="I4" s="7">
        <f t="shared" si="2"/>
        <v>476.01599999999996</v>
      </c>
      <c r="J4" s="20">
        <v>12000</v>
      </c>
      <c r="K4" s="51">
        <v>332</v>
      </c>
      <c r="L4" s="7">
        <f t="shared" si="3"/>
        <v>560.4159999999999</v>
      </c>
      <c r="M4" s="20">
        <v>12000</v>
      </c>
      <c r="N4" s="51">
        <v>380</v>
      </c>
      <c r="O4" s="7">
        <f t="shared" si="4"/>
        <v>641.4399999999999</v>
      </c>
      <c r="P4" s="20">
        <v>12000</v>
      </c>
      <c r="Q4" s="51">
        <v>417</v>
      </c>
      <c r="R4" s="7">
        <f>Q4*1.688</f>
        <v>703.896</v>
      </c>
      <c r="S4" s="20"/>
      <c r="T4" s="6">
        <v>12000</v>
      </c>
      <c r="U4" s="7">
        <f t="shared" si="5"/>
        <v>126</v>
      </c>
      <c r="V4" s="7">
        <f t="shared" si="6"/>
        <v>212.688</v>
      </c>
      <c r="W4" s="6">
        <v>12000</v>
      </c>
      <c r="X4" s="33">
        <v>136</v>
      </c>
      <c r="Y4" s="7">
        <f t="shared" si="7"/>
        <v>229.56799999999998</v>
      </c>
      <c r="Z4" s="6">
        <v>12000</v>
      </c>
      <c r="AA4" s="38">
        <v>206</v>
      </c>
      <c r="AB4" s="7">
        <f t="shared" si="8"/>
        <v>347.728</v>
      </c>
      <c r="AC4" s="20">
        <v>12000</v>
      </c>
      <c r="AD4" s="38">
        <v>252</v>
      </c>
      <c r="AE4" s="7">
        <f t="shared" si="9"/>
        <v>425.376</v>
      </c>
      <c r="AF4" s="20"/>
      <c r="AG4" s="6">
        <v>12000</v>
      </c>
      <c r="AH4" s="33">
        <v>136</v>
      </c>
      <c r="AI4" s="7">
        <f t="shared" si="10"/>
        <v>229.56799999999998</v>
      </c>
      <c r="AJ4" s="7"/>
    </row>
    <row r="5" spans="1:36" ht="12.75">
      <c r="A5" s="6">
        <v>20000</v>
      </c>
      <c r="B5" s="33">
        <v>166</v>
      </c>
      <c r="C5" s="7">
        <f t="shared" si="0"/>
        <v>280.20799999999997</v>
      </c>
      <c r="D5" s="6">
        <v>20000</v>
      </c>
      <c r="E5" s="52">
        <v>256</v>
      </c>
      <c r="F5" s="7">
        <f t="shared" si="1"/>
        <v>432.128</v>
      </c>
      <c r="G5" s="6">
        <v>20000</v>
      </c>
      <c r="H5" s="52">
        <v>335</v>
      </c>
      <c r="I5" s="7">
        <f t="shared" si="2"/>
        <v>565.48</v>
      </c>
      <c r="J5" s="6">
        <v>20000</v>
      </c>
      <c r="K5" s="52">
        <v>387</v>
      </c>
      <c r="L5" s="7">
        <f t="shared" si="3"/>
        <v>653.256</v>
      </c>
      <c r="M5" s="6">
        <v>20000</v>
      </c>
      <c r="N5" s="52">
        <v>437</v>
      </c>
      <c r="O5" s="7">
        <f t="shared" si="4"/>
        <v>737.656</v>
      </c>
      <c r="P5" s="6">
        <v>15000</v>
      </c>
      <c r="Q5" s="65">
        <f>(((Q6-Q4)/2)+Q4)</f>
        <v>465</v>
      </c>
      <c r="R5" s="7">
        <f>Q5*1.688</f>
        <v>784.92</v>
      </c>
      <c r="S5" s="6"/>
      <c r="T5" s="6">
        <v>20000</v>
      </c>
      <c r="U5" s="7">
        <f t="shared" si="5"/>
        <v>156</v>
      </c>
      <c r="V5" s="7">
        <f t="shared" si="6"/>
        <v>263.328</v>
      </c>
      <c r="W5" s="6">
        <v>20000</v>
      </c>
      <c r="X5" s="33">
        <v>166</v>
      </c>
      <c r="Y5" s="7">
        <f t="shared" si="7"/>
        <v>280.20799999999997</v>
      </c>
      <c r="Z5" s="6">
        <v>20000</v>
      </c>
      <c r="AA5" s="52">
        <v>256</v>
      </c>
      <c r="AB5" s="7">
        <f t="shared" si="8"/>
        <v>432.128</v>
      </c>
      <c r="AC5" s="6">
        <v>20000</v>
      </c>
      <c r="AD5" s="52">
        <v>307</v>
      </c>
      <c r="AE5" s="7">
        <f t="shared" si="9"/>
        <v>518.216</v>
      </c>
      <c r="AF5" s="6"/>
      <c r="AG5" s="6">
        <v>20000</v>
      </c>
      <c r="AH5" s="33">
        <v>166</v>
      </c>
      <c r="AI5" s="7">
        <f t="shared" si="10"/>
        <v>280.20799999999997</v>
      </c>
      <c r="AJ5" s="7"/>
    </row>
    <row r="6" spans="1:36" ht="12.75">
      <c r="A6" s="6">
        <v>30000</v>
      </c>
      <c r="B6" s="38">
        <v>210</v>
      </c>
      <c r="C6" s="7">
        <f t="shared" si="0"/>
        <v>354.47999999999996</v>
      </c>
      <c r="D6" s="6">
        <v>30000</v>
      </c>
      <c r="E6" s="38">
        <v>332</v>
      </c>
      <c r="F6" s="7">
        <f t="shared" si="1"/>
        <v>560.4159999999999</v>
      </c>
      <c r="G6" s="6">
        <v>30000</v>
      </c>
      <c r="H6" s="38">
        <v>411</v>
      </c>
      <c r="I6" s="7">
        <f t="shared" si="2"/>
        <v>693.768</v>
      </c>
      <c r="J6" s="6">
        <v>26000</v>
      </c>
      <c r="K6" s="65">
        <f>(((K7-K5)/2)+K5)</f>
        <v>455.5</v>
      </c>
      <c r="L6" s="7">
        <f t="shared" si="3"/>
        <v>768.884</v>
      </c>
      <c r="M6" s="13">
        <v>20000</v>
      </c>
      <c r="N6" s="33">
        <v>509</v>
      </c>
      <c r="O6" s="7">
        <f t="shared" si="4"/>
        <v>859.192</v>
      </c>
      <c r="P6" s="13">
        <v>12000</v>
      </c>
      <c r="Q6" s="51">
        <v>513</v>
      </c>
      <c r="R6" s="7">
        <f>Q6*1.688</f>
        <v>865.944</v>
      </c>
      <c r="S6" s="6"/>
      <c r="T6" s="6">
        <v>30000</v>
      </c>
      <c r="U6" s="7">
        <f t="shared" si="5"/>
        <v>200</v>
      </c>
      <c r="V6" s="7">
        <f t="shared" si="6"/>
        <v>337.59999999999997</v>
      </c>
      <c r="W6" s="6">
        <v>30000</v>
      </c>
      <c r="X6" s="38">
        <v>210</v>
      </c>
      <c r="Y6" s="7">
        <f t="shared" si="7"/>
        <v>354.47999999999996</v>
      </c>
      <c r="Z6" s="6">
        <v>30000</v>
      </c>
      <c r="AA6" s="38">
        <v>332</v>
      </c>
      <c r="AB6" s="7">
        <f t="shared" si="8"/>
        <v>560.4159999999999</v>
      </c>
      <c r="AC6" s="6">
        <v>30000</v>
      </c>
      <c r="AD6" s="38">
        <v>398</v>
      </c>
      <c r="AE6" s="7">
        <f t="shared" si="9"/>
        <v>671.824</v>
      </c>
      <c r="AF6" s="6"/>
      <c r="AG6" s="6">
        <v>30000</v>
      </c>
      <c r="AH6" s="38">
        <v>210</v>
      </c>
      <c r="AI6" s="7">
        <f t="shared" si="10"/>
        <v>354.47999999999996</v>
      </c>
      <c r="AJ6" s="7"/>
    </row>
    <row r="7" spans="1:36" ht="12.75">
      <c r="A7" s="6">
        <v>40000</v>
      </c>
      <c r="B7" s="33">
        <v>279</v>
      </c>
      <c r="C7" s="7">
        <f t="shared" si="0"/>
        <v>470.952</v>
      </c>
      <c r="D7" s="6">
        <v>40000</v>
      </c>
      <c r="E7" s="52">
        <v>420</v>
      </c>
      <c r="F7" s="7">
        <f t="shared" si="1"/>
        <v>708.9599999999999</v>
      </c>
      <c r="G7" s="6">
        <v>34000</v>
      </c>
      <c r="H7" s="65">
        <f>(((H8-H6)/2)+H6)</f>
        <v>466</v>
      </c>
      <c r="I7" s="7">
        <f t="shared" si="2"/>
        <v>786.608</v>
      </c>
      <c r="J7" s="13">
        <v>20000</v>
      </c>
      <c r="K7" s="51">
        <v>524</v>
      </c>
      <c r="L7" s="7">
        <f t="shared" si="3"/>
        <v>884.512</v>
      </c>
      <c r="M7" s="13">
        <v>12000</v>
      </c>
      <c r="N7" s="52">
        <v>520</v>
      </c>
      <c r="O7" s="7">
        <f t="shared" si="4"/>
        <v>877.76</v>
      </c>
      <c r="P7" s="8">
        <v>0</v>
      </c>
      <c r="Q7" s="75">
        <v>470</v>
      </c>
      <c r="R7" s="7">
        <f>Q7*1.688</f>
        <v>793.36</v>
      </c>
      <c r="S7" s="6"/>
      <c r="T7" s="6">
        <v>40000</v>
      </c>
      <c r="U7" s="7">
        <f t="shared" si="5"/>
        <v>269</v>
      </c>
      <c r="V7" s="7">
        <f t="shared" si="6"/>
        <v>454.072</v>
      </c>
      <c r="W7" s="6">
        <v>40000</v>
      </c>
      <c r="X7" s="33">
        <v>279</v>
      </c>
      <c r="Y7" s="7">
        <f t="shared" si="7"/>
        <v>470.952</v>
      </c>
      <c r="Z7" s="6">
        <v>40000</v>
      </c>
      <c r="AA7" s="52">
        <v>420</v>
      </c>
      <c r="AB7" s="7">
        <f t="shared" si="8"/>
        <v>708.9599999999999</v>
      </c>
      <c r="AC7" s="6">
        <v>34000</v>
      </c>
      <c r="AD7" s="65">
        <f>(((AD8-AD6)/2)+AD6)</f>
        <v>449.5</v>
      </c>
      <c r="AE7" s="7">
        <f t="shared" si="9"/>
        <v>758.756</v>
      </c>
      <c r="AF7" s="6"/>
      <c r="AG7" s="6">
        <v>40000</v>
      </c>
      <c r="AH7" s="33">
        <v>279</v>
      </c>
      <c r="AI7" s="7">
        <f t="shared" si="10"/>
        <v>470.952</v>
      </c>
      <c r="AJ7" s="7"/>
    </row>
    <row r="8" spans="1:36" ht="12.75">
      <c r="A8" s="21">
        <v>49600</v>
      </c>
      <c r="B8" s="74">
        <v>375</v>
      </c>
      <c r="C8" s="7">
        <f t="shared" si="0"/>
        <v>633</v>
      </c>
      <c r="D8" s="13">
        <v>40000</v>
      </c>
      <c r="E8" s="52">
        <v>524</v>
      </c>
      <c r="F8" s="7">
        <f t="shared" si="1"/>
        <v>884.512</v>
      </c>
      <c r="G8" s="13">
        <v>30000</v>
      </c>
      <c r="H8" s="38">
        <v>521</v>
      </c>
      <c r="I8" s="7">
        <f t="shared" si="2"/>
        <v>879.448</v>
      </c>
      <c r="J8" s="13">
        <v>12000</v>
      </c>
      <c r="K8" s="51">
        <v>528</v>
      </c>
      <c r="L8" s="7">
        <f t="shared" si="3"/>
        <v>891.264</v>
      </c>
      <c r="M8" s="8">
        <v>0</v>
      </c>
      <c r="N8" s="56">
        <v>470</v>
      </c>
      <c r="O8" s="7">
        <f t="shared" si="4"/>
        <v>793.36</v>
      </c>
      <c r="S8" s="6"/>
      <c r="T8" s="21">
        <v>50600</v>
      </c>
      <c r="U8" s="7">
        <f t="shared" si="5"/>
        <v>365</v>
      </c>
      <c r="V8" s="7">
        <f t="shared" si="6"/>
        <v>616.12</v>
      </c>
      <c r="W8" s="21">
        <v>49600</v>
      </c>
      <c r="X8" s="74">
        <v>375</v>
      </c>
      <c r="Y8" s="7">
        <f t="shared" si="7"/>
        <v>633</v>
      </c>
      <c r="Z8" s="13">
        <v>40000</v>
      </c>
      <c r="AA8" s="52">
        <v>485</v>
      </c>
      <c r="AB8" s="7">
        <f t="shared" si="8"/>
        <v>818.68</v>
      </c>
      <c r="AC8" s="13">
        <v>30000</v>
      </c>
      <c r="AD8" s="38">
        <v>501</v>
      </c>
      <c r="AE8" s="7">
        <f t="shared" si="9"/>
        <v>845.688</v>
      </c>
      <c r="AF8" s="6"/>
      <c r="AG8" s="21">
        <v>49600</v>
      </c>
      <c r="AH8" s="74">
        <v>350</v>
      </c>
      <c r="AI8" s="7">
        <f t="shared" si="10"/>
        <v>590.8</v>
      </c>
      <c r="AJ8" s="7"/>
    </row>
    <row r="9" spans="1:36" ht="12.75">
      <c r="A9" s="21">
        <v>49600</v>
      </c>
      <c r="B9" s="81">
        <v>475</v>
      </c>
      <c r="C9" s="7">
        <f t="shared" si="0"/>
        <v>801.8</v>
      </c>
      <c r="D9" s="13">
        <v>30000</v>
      </c>
      <c r="E9" s="33">
        <v>542</v>
      </c>
      <c r="F9" s="7">
        <f t="shared" si="1"/>
        <v>914.896</v>
      </c>
      <c r="G9" s="13">
        <v>20000</v>
      </c>
      <c r="H9" s="38">
        <v>541</v>
      </c>
      <c r="I9" s="7">
        <f t="shared" si="2"/>
        <v>913.208</v>
      </c>
      <c r="J9" s="8">
        <v>0</v>
      </c>
      <c r="K9" s="74">
        <v>470</v>
      </c>
      <c r="L9" s="7">
        <f t="shared" si="3"/>
        <v>793.36</v>
      </c>
      <c r="M9" s="13"/>
      <c r="N9" s="51"/>
      <c r="O9" s="7"/>
      <c r="S9" s="13"/>
      <c r="T9" s="21">
        <v>50600</v>
      </c>
      <c r="U9" s="7">
        <f aca="true" t="shared" si="11" ref="U9:U14">B9+10</f>
        <v>485</v>
      </c>
      <c r="V9" s="7">
        <f t="shared" si="6"/>
        <v>818.68</v>
      </c>
      <c r="W9" s="21">
        <v>49600</v>
      </c>
      <c r="X9" s="81">
        <v>475</v>
      </c>
      <c r="Y9" s="7">
        <f t="shared" si="7"/>
        <v>801.8</v>
      </c>
      <c r="Z9" s="13">
        <v>30000</v>
      </c>
      <c r="AA9" s="38">
        <v>508</v>
      </c>
      <c r="AB9" s="7">
        <f t="shared" si="8"/>
        <v>857.504</v>
      </c>
      <c r="AC9" s="13">
        <v>20000</v>
      </c>
      <c r="AD9" s="51">
        <v>520</v>
      </c>
      <c r="AE9" s="7">
        <f t="shared" si="9"/>
        <v>877.76</v>
      </c>
      <c r="AF9" s="13"/>
      <c r="AG9" s="21">
        <v>49600</v>
      </c>
      <c r="AH9" s="81">
        <v>470</v>
      </c>
      <c r="AI9" s="7">
        <f t="shared" si="10"/>
        <v>793.36</v>
      </c>
      <c r="AJ9" s="7"/>
    </row>
    <row r="10" spans="1:36" ht="12.75">
      <c r="A10" s="13">
        <v>40000</v>
      </c>
      <c r="B10" s="33">
        <v>526</v>
      </c>
      <c r="C10" s="7">
        <f t="shared" si="0"/>
        <v>887.8879999999999</v>
      </c>
      <c r="D10" s="13">
        <v>20000</v>
      </c>
      <c r="E10" s="33">
        <v>552</v>
      </c>
      <c r="F10" s="7">
        <f t="shared" si="1"/>
        <v>931.776</v>
      </c>
      <c r="G10" s="13">
        <v>12000</v>
      </c>
      <c r="H10" s="51">
        <v>539</v>
      </c>
      <c r="I10" s="7">
        <f t="shared" si="2"/>
        <v>909.832</v>
      </c>
      <c r="M10" s="8"/>
      <c r="N10" s="75"/>
      <c r="O10" s="7"/>
      <c r="P10" t="s">
        <v>367</v>
      </c>
      <c r="S10" s="20"/>
      <c r="T10" s="13">
        <v>40000</v>
      </c>
      <c r="U10" s="7">
        <f t="shared" si="11"/>
        <v>536</v>
      </c>
      <c r="V10" s="7">
        <f>U10*1.688</f>
        <v>904.7679999999999</v>
      </c>
      <c r="W10" s="13">
        <v>40000</v>
      </c>
      <c r="X10" s="33">
        <v>505</v>
      </c>
      <c r="Y10" s="7">
        <f t="shared" si="7"/>
        <v>852.4399999999999</v>
      </c>
      <c r="Z10" s="13">
        <v>20000</v>
      </c>
      <c r="AA10" s="38">
        <v>530</v>
      </c>
      <c r="AB10" s="7">
        <f t="shared" si="8"/>
        <v>894.64</v>
      </c>
      <c r="AC10" s="13">
        <v>12000</v>
      </c>
      <c r="AD10" s="33">
        <v>525</v>
      </c>
      <c r="AE10" s="7">
        <f t="shared" si="9"/>
        <v>886.1999999999999</v>
      </c>
      <c r="AF10" s="13"/>
      <c r="AG10" s="13">
        <v>40000</v>
      </c>
      <c r="AH10" s="33">
        <v>516</v>
      </c>
      <c r="AI10" s="7">
        <f t="shared" si="10"/>
        <v>871.0079999999999</v>
      </c>
      <c r="AJ10" s="7"/>
    </row>
    <row r="11" spans="1:36" ht="12.75">
      <c r="A11" s="13">
        <v>30000</v>
      </c>
      <c r="B11" s="33">
        <v>540</v>
      </c>
      <c r="C11" s="7">
        <f t="shared" si="0"/>
        <v>911.52</v>
      </c>
      <c r="D11" s="13">
        <v>12000</v>
      </c>
      <c r="E11" s="33">
        <v>553</v>
      </c>
      <c r="F11" s="7">
        <f t="shared" si="1"/>
        <v>933.4639999999999</v>
      </c>
      <c r="G11" s="8">
        <v>0</v>
      </c>
      <c r="H11" s="75">
        <v>470</v>
      </c>
      <c r="I11" s="7">
        <f t="shared" si="2"/>
        <v>793.36</v>
      </c>
      <c r="P11" t="s">
        <v>368</v>
      </c>
      <c r="S11" s="8"/>
      <c r="T11" s="13">
        <v>30000</v>
      </c>
      <c r="U11" s="7">
        <f t="shared" si="11"/>
        <v>550</v>
      </c>
      <c r="V11" s="7">
        <f>U11*1.688</f>
        <v>928.4</v>
      </c>
      <c r="W11" s="13">
        <v>30000</v>
      </c>
      <c r="X11" s="33">
        <v>521</v>
      </c>
      <c r="Y11" s="7">
        <f t="shared" si="7"/>
        <v>879.448</v>
      </c>
      <c r="Z11" s="13">
        <v>12000</v>
      </c>
      <c r="AA11" s="38">
        <v>534</v>
      </c>
      <c r="AB11" s="7">
        <f t="shared" si="8"/>
        <v>901.3919999999999</v>
      </c>
      <c r="AC11" s="8">
        <v>0</v>
      </c>
      <c r="AD11">
        <v>740</v>
      </c>
      <c r="AE11" s="7">
        <f t="shared" si="9"/>
        <v>1249.12</v>
      </c>
      <c r="AF11" s="13"/>
      <c r="AG11" s="13">
        <v>30000</v>
      </c>
      <c r="AH11" s="33">
        <v>530</v>
      </c>
      <c r="AI11" s="7">
        <f t="shared" si="10"/>
        <v>894.64</v>
      </c>
      <c r="AJ11" s="7"/>
    </row>
    <row r="12" spans="1:36" ht="12.75">
      <c r="A12" s="13">
        <v>20000</v>
      </c>
      <c r="B12" s="33">
        <v>562</v>
      </c>
      <c r="C12" s="7">
        <f t="shared" si="0"/>
        <v>948.656</v>
      </c>
      <c r="D12" s="8">
        <v>0</v>
      </c>
      <c r="E12" s="75">
        <v>470</v>
      </c>
      <c r="F12" s="7">
        <f t="shared" si="1"/>
        <v>793.36</v>
      </c>
      <c r="S12" s="8"/>
      <c r="T12" s="13">
        <v>20000</v>
      </c>
      <c r="U12" s="7">
        <f t="shared" si="11"/>
        <v>572</v>
      </c>
      <c r="V12" s="7">
        <f>U12*1.688</f>
        <v>965.536</v>
      </c>
      <c r="W12" s="13">
        <v>20000</v>
      </c>
      <c r="X12" s="33">
        <v>538</v>
      </c>
      <c r="Y12" s="7">
        <f t="shared" si="7"/>
        <v>908.144</v>
      </c>
      <c r="Z12" s="8">
        <v>0</v>
      </c>
      <c r="AA12" s="74">
        <v>470</v>
      </c>
      <c r="AB12" s="7">
        <f t="shared" si="8"/>
        <v>793.36</v>
      </c>
      <c r="AF12" s="20"/>
      <c r="AG12" s="13">
        <v>20000</v>
      </c>
      <c r="AH12" s="33">
        <v>552</v>
      </c>
      <c r="AI12" s="7">
        <f t="shared" si="10"/>
        <v>931.776</v>
      </c>
      <c r="AJ12" s="7"/>
    </row>
    <row r="13" spans="1:36" ht="12.75">
      <c r="A13" s="13">
        <v>12000</v>
      </c>
      <c r="B13" s="33">
        <v>563</v>
      </c>
      <c r="C13" s="7">
        <f t="shared" si="0"/>
        <v>950.3439999999999</v>
      </c>
      <c r="K13" s="75"/>
      <c r="T13" s="13">
        <v>12000</v>
      </c>
      <c r="U13" s="7">
        <f t="shared" si="11"/>
        <v>573</v>
      </c>
      <c r="V13" s="7">
        <f>U13*1.688</f>
        <v>967.2239999999999</v>
      </c>
      <c r="W13" s="13">
        <v>12000</v>
      </c>
      <c r="X13" s="33">
        <v>545</v>
      </c>
      <c r="Y13" s="7">
        <f t="shared" si="7"/>
        <v>919.9599999999999</v>
      </c>
      <c r="AF13" s="8"/>
      <c r="AG13" s="13">
        <v>12000</v>
      </c>
      <c r="AH13" s="33">
        <v>553</v>
      </c>
      <c r="AI13" s="7">
        <f t="shared" si="10"/>
        <v>933.4639999999999</v>
      </c>
      <c r="AJ13" s="7"/>
    </row>
    <row r="14" spans="1:36" ht="12.75">
      <c r="A14" s="8">
        <v>0</v>
      </c>
      <c r="B14" s="75">
        <v>480</v>
      </c>
      <c r="C14" s="7">
        <f>B14*1.688</f>
        <v>810.24</v>
      </c>
      <c r="H14" s="75"/>
      <c r="K14" s="55" t="s">
        <v>1306</v>
      </c>
      <c r="T14" s="8">
        <v>0</v>
      </c>
      <c r="U14" s="7">
        <f t="shared" si="11"/>
        <v>490</v>
      </c>
      <c r="V14" s="7">
        <f>U14*1.688</f>
        <v>827.12</v>
      </c>
      <c r="W14" s="8">
        <v>0</v>
      </c>
      <c r="X14" s="75">
        <v>470</v>
      </c>
      <c r="Y14" s="7">
        <f>X14*1.688</f>
        <v>793.36</v>
      </c>
      <c r="AC14" s="8"/>
      <c r="AE14" s="7"/>
      <c r="AF14" s="8"/>
      <c r="AG14" s="8">
        <v>0</v>
      </c>
      <c r="AH14" s="75">
        <v>470</v>
      </c>
      <c r="AI14" s="7">
        <f>AH14*1.688</f>
        <v>793.36</v>
      </c>
      <c r="AJ14" s="7"/>
    </row>
    <row r="15" spans="8:36" ht="12.75">
      <c r="H15" s="75"/>
      <c r="J15" s="25"/>
      <c r="M15" s="134" t="s">
        <v>1307</v>
      </c>
      <c r="AH15" s="8"/>
      <c r="AJ15" s="7"/>
    </row>
    <row r="17" spans="1:20" ht="12.75">
      <c r="A17" t="s">
        <v>704</v>
      </c>
      <c r="J17" s="14"/>
      <c r="T17" t="s">
        <v>606</v>
      </c>
    </row>
    <row r="18" spans="1:16" ht="12.75">
      <c r="A18" t="s">
        <v>273</v>
      </c>
      <c r="K18" t="s">
        <v>1314</v>
      </c>
      <c r="N18" t="s">
        <v>1336</v>
      </c>
      <c r="P18" t="s">
        <v>1338</v>
      </c>
    </row>
    <row r="19" spans="11:16" ht="12.75">
      <c r="K19" t="s">
        <v>1313</v>
      </c>
      <c r="N19" t="s">
        <v>1337</v>
      </c>
      <c r="P19" t="s">
        <v>1339</v>
      </c>
    </row>
    <row r="20" spans="1:22" ht="12.75">
      <c r="A20" s="33" t="s">
        <v>688</v>
      </c>
      <c r="K20" t="s">
        <v>1312</v>
      </c>
      <c r="N20" t="s">
        <v>1342</v>
      </c>
      <c r="P20" t="s">
        <v>1340</v>
      </c>
      <c r="R20" s="40"/>
      <c r="V20" s="8"/>
    </row>
    <row r="21" spans="1:24" ht="12.75">
      <c r="A21" s="35"/>
      <c r="K21" t="s">
        <v>1311</v>
      </c>
      <c r="L21" s="27"/>
      <c r="M21" s="27"/>
      <c r="N21" t="s">
        <v>1343</v>
      </c>
      <c r="P21" t="s">
        <v>1341</v>
      </c>
      <c r="R21" s="40"/>
      <c r="U21" s="8"/>
      <c r="V21" s="22"/>
      <c r="W21" s="22"/>
      <c r="X21" s="8"/>
    </row>
    <row r="22" spans="1:26" ht="12.75">
      <c r="A22" t="s">
        <v>598</v>
      </c>
      <c r="J22" s="25"/>
      <c r="U22" s="45"/>
      <c r="V22" s="45"/>
      <c r="W22" s="45"/>
      <c r="X22" s="45"/>
      <c r="Y22" s="59"/>
      <c r="Z22" s="83"/>
    </row>
    <row r="23" spans="10:26" ht="12.75">
      <c r="J23" s="25"/>
      <c r="V23" s="23"/>
      <c r="X23" s="55"/>
      <c r="Z23" s="8"/>
    </row>
    <row r="24" spans="10:26" ht="12.75">
      <c r="J24" s="25"/>
      <c r="U24" s="27"/>
      <c r="V24" s="27"/>
      <c r="W24" s="27"/>
      <c r="X24" s="27"/>
      <c r="Z24" s="8"/>
    </row>
    <row r="25" spans="9:14" ht="12.75">
      <c r="I25" s="1" t="s">
        <v>582</v>
      </c>
      <c r="J25" s="25"/>
      <c r="K25" s="11" t="s">
        <v>279</v>
      </c>
      <c r="L25" s="11" t="s">
        <v>255</v>
      </c>
      <c r="M25" s="11" t="s">
        <v>278</v>
      </c>
      <c r="N25" s="11" t="s">
        <v>256</v>
      </c>
    </row>
    <row r="26" spans="10:25" ht="12.75">
      <c r="J26" s="25"/>
      <c r="L26" s="23" t="s">
        <v>262</v>
      </c>
      <c r="M26" s="27"/>
      <c r="N26" s="27"/>
      <c r="O26" s="25"/>
      <c r="Y26" s="25"/>
    </row>
    <row r="27" spans="10:26" ht="12.75">
      <c r="J27" s="99"/>
      <c r="K27" s="27"/>
      <c r="L27" s="22"/>
      <c r="M27" s="27"/>
      <c r="N27" s="27"/>
      <c r="O27" t="s">
        <v>622</v>
      </c>
      <c r="P27" s="139" t="s">
        <v>1627</v>
      </c>
      <c r="V27" s="22"/>
      <c r="W27" s="27"/>
      <c r="X27" s="27"/>
      <c r="Z27" s="8"/>
    </row>
    <row r="28" spans="10:27" ht="12.75">
      <c r="J28" s="25"/>
      <c r="K28" s="27"/>
      <c r="L28" s="72"/>
      <c r="M28" s="27"/>
      <c r="N28" s="27"/>
      <c r="O28" t="s">
        <v>830</v>
      </c>
      <c r="P28" s="24" t="s">
        <v>1326</v>
      </c>
      <c r="U28" s="72"/>
      <c r="V28" s="72"/>
      <c r="W28" s="27"/>
      <c r="X28" s="27"/>
      <c r="Z28" s="8"/>
      <c r="AA28" s="40"/>
    </row>
    <row r="29" spans="11:27" ht="12.75">
      <c r="K29" s="27" t="s">
        <v>293</v>
      </c>
      <c r="L29" s="72" t="s">
        <v>261</v>
      </c>
      <c r="M29" s="27" t="s">
        <v>832</v>
      </c>
      <c r="N29" s="27" t="s">
        <v>846</v>
      </c>
      <c r="O29" t="s">
        <v>719</v>
      </c>
      <c r="P29" s="144" t="s">
        <v>1289</v>
      </c>
      <c r="U29" s="27"/>
      <c r="V29" s="72"/>
      <c r="W29" s="27"/>
      <c r="X29" s="27"/>
      <c r="Z29" s="100"/>
      <c r="AA29" s="40"/>
    </row>
    <row r="30" spans="11:24" ht="12.75">
      <c r="K30" s="107" t="s">
        <v>1310</v>
      </c>
      <c r="L30" s="107" t="s">
        <v>280</v>
      </c>
      <c r="M30" s="107" t="s">
        <v>831</v>
      </c>
      <c r="N30" s="107" t="s">
        <v>281</v>
      </c>
      <c r="P30" s="134" t="s">
        <v>1290</v>
      </c>
      <c r="U30" s="87"/>
      <c r="V30" s="87"/>
      <c r="W30" s="87"/>
      <c r="X30" s="87"/>
    </row>
    <row r="31" spans="10:27" ht="12.75">
      <c r="J31" s="25"/>
      <c r="M31" s="135"/>
      <c r="V31" s="72"/>
      <c r="W31" s="27"/>
      <c r="X31" s="27"/>
      <c r="Z31" s="8"/>
      <c r="AA31" s="40"/>
    </row>
    <row r="32" spans="10:27" ht="12.75">
      <c r="J32" s="25"/>
      <c r="U32" s="62"/>
      <c r="V32" s="62"/>
      <c r="W32" s="62"/>
      <c r="X32" s="77"/>
      <c r="Z32" s="8"/>
      <c r="AA32" s="40"/>
    </row>
    <row r="33" spans="11:27" ht="12.75">
      <c r="K33" s="148" t="s">
        <v>1285</v>
      </c>
      <c r="L33" s="148" t="s">
        <v>1286</v>
      </c>
      <c r="M33" s="148" t="s">
        <v>1286</v>
      </c>
      <c r="N33" s="148" t="s">
        <v>1285</v>
      </c>
      <c r="P33" s="149"/>
      <c r="U33" s="77"/>
      <c r="V33" s="77"/>
      <c r="W33" s="77"/>
      <c r="X33" s="77"/>
      <c r="Z33" s="8"/>
      <c r="AA33" s="24"/>
    </row>
    <row r="34" spans="10:27" ht="12.75">
      <c r="J34" s="25"/>
      <c r="K34" s="62">
        <v>1559</v>
      </c>
      <c r="L34" s="62">
        <v>1795</v>
      </c>
      <c r="M34" s="62">
        <v>1769</v>
      </c>
      <c r="N34" s="62">
        <v>2365</v>
      </c>
      <c r="O34" t="s">
        <v>1284</v>
      </c>
      <c r="P34" s="8"/>
      <c r="Q34" s="40"/>
      <c r="U34" s="77"/>
      <c r="V34" s="77"/>
      <c r="W34" s="77"/>
      <c r="X34" s="77"/>
      <c r="AA34" s="24"/>
    </row>
    <row r="35" spans="11:27" ht="12.75">
      <c r="K35" s="77">
        <f>K34*6.5</f>
        <v>10133.5</v>
      </c>
      <c r="L35" s="77">
        <f>L34*6.5</f>
        <v>11667.5</v>
      </c>
      <c r="M35" s="77">
        <f>M34*6.5</f>
        <v>11498.5</v>
      </c>
      <c r="N35" s="77">
        <f>N34*6.5</f>
        <v>15372.5</v>
      </c>
      <c r="O35" t="s">
        <v>266</v>
      </c>
      <c r="P35" s="8"/>
      <c r="Q35" s="24" t="s">
        <v>663</v>
      </c>
      <c r="U35" s="40"/>
      <c r="V35" s="40"/>
      <c r="W35" s="40"/>
      <c r="X35" s="40"/>
      <c r="Y35" s="24"/>
      <c r="AA35" s="40"/>
    </row>
    <row r="36" spans="10:24" ht="12.75">
      <c r="J36" s="25"/>
      <c r="K36" s="77">
        <f>K34*6.8</f>
        <v>10601.199999999999</v>
      </c>
      <c r="L36" s="77">
        <f>L34*6.8</f>
        <v>12206</v>
      </c>
      <c r="M36" s="77">
        <f>M34*6.8</f>
        <v>12029.199999999999</v>
      </c>
      <c r="N36" s="77">
        <f>N34*6.8</f>
        <v>16082</v>
      </c>
      <c r="O36" t="s">
        <v>722</v>
      </c>
      <c r="Q36" s="24" t="s">
        <v>664</v>
      </c>
      <c r="V36" s="27"/>
      <c r="W36" s="27"/>
      <c r="X36" s="27"/>
    </row>
    <row r="37" spans="10:22" ht="12.75">
      <c r="J37" s="25"/>
      <c r="K37" s="23" t="s">
        <v>1815</v>
      </c>
      <c r="L37" s="23" t="s">
        <v>265</v>
      </c>
      <c r="M37" s="23" t="s">
        <v>282</v>
      </c>
      <c r="N37" s="23" t="s">
        <v>282</v>
      </c>
      <c r="O37" s="24"/>
      <c r="Q37" s="40"/>
      <c r="U37" s="11"/>
      <c r="V37" s="11"/>
    </row>
    <row r="38" spans="22:24" ht="12.75">
      <c r="V38" s="23"/>
      <c r="W38" s="27"/>
      <c r="X38" s="27"/>
    </row>
    <row r="39" spans="10:27" ht="12.75">
      <c r="J39" s="25"/>
      <c r="O39" s="14" t="s">
        <v>349</v>
      </c>
      <c r="AA39" s="40"/>
    </row>
    <row r="40" spans="10:27" ht="12.75">
      <c r="J40" s="25"/>
      <c r="K40" s="27" t="s">
        <v>1295</v>
      </c>
      <c r="L40" s="27"/>
      <c r="M40" s="27"/>
      <c r="N40" s="27"/>
      <c r="O40" t="s">
        <v>1292</v>
      </c>
      <c r="U40" s="27"/>
      <c r="V40" s="72"/>
      <c r="W40" s="27"/>
      <c r="X40" s="27"/>
      <c r="Z40" s="8"/>
      <c r="AA40" s="40"/>
    </row>
    <row r="41" spans="11:27" ht="12.75">
      <c r="K41" s="27" t="s">
        <v>558</v>
      </c>
      <c r="L41" s="27"/>
      <c r="M41" s="27"/>
      <c r="N41" s="27"/>
      <c r="O41" t="s">
        <v>1293</v>
      </c>
      <c r="U41" s="40"/>
      <c r="V41" s="91"/>
      <c r="W41" s="40"/>
      <c r="X41" s="40"/>
      <c r="Z41" s="8"/>
      <c r="AA41" s="40"/>
    </row>
    <row r="42" spans="11:15" ht="12.75">
      <c r="K42" s="27" t="s">
        <v>286</v>
      </c>
      <c r="L42" s="27"/>
      <c r="M42" s="27"/>
      <c r="N42" s="27"/>
      <c r="O42" t="s">
        <v>1294</v>
      </c>
    </row>
    <row r="43" spans="10:27" ht="12.75">
      <c r="J43" s="25"/>
      <c r="K43" s="27"/>
      <c r="L43" s="27" t="s">
        <v>289</v>
      </c>
      <c r="M43" s="27" t="s">
        <v>286</v>
      </c>
      <c r="N43" s="27" t="s">
        <v>286</v>
      </c>
      <c r="O43" t="s">
        <v>1329</v>
      </c>
      <c r="AA43" s="40"/>
    </row>
    <row r="44" spans="10:27" ht="12.75">
      <c r="J44" s="25"/>
      <c r="K44" s="27"/>
      <c r="L44" s="27" t="s">
        <v>1820</v>
      </c>
      <c r="M44" s="27" t="s">
        <v>351</v>
      </c>
      <c r="N44" s="27" t="s">
        <v>351</v>
      </c>
      <c r="O44" t="s">
        <v>1330</v>
      </c>
      <c r="AA44" s="40"/>
    </row>
    <row r="45" spans="10:15" ht="12.75">
      <c r="J45" s="25"/>
      <c r="K45" s="27"/>
      <c r="L45" s="27" t="s">
        <v>1331</v>
      </c>
      <c r="M45" s="27" t="s">
        <v>942</v>
      </c>
      <c r="N45" s="27" t="s">
        <v>350</v>
      </c>
      <c r="O45" t="s">
        <v>836</v>
      </c>
    </row>
    <row r="46" spans="9:14" ht="12.75">
      <c r="I46" s="1" t="s">
        <v>583</v>
      </c>
      <c r="K46" s="23" t="s">
        <v>1291</v>
      </c>
      <c r="L46" s="23" t="s">
        <v>1665</v>
      </c>
      <c r="M46" s="23" t="s">
        <v>835</v>
      </c>
      <c r="N46" s="23" t="s">
        <v>850</v>
      </c>
    </row>
    <row r="47" spans="11:14" ht="12.75">
      <c r="K47" s="23"/>
      <c r="L47" s="27"/>
      <c r="M47" s="27"/>
      <c r="N47" s="27"/>
    </row>
    <row r="48" spans="15:18" ht="12.75">
      <c r="O48" s="14" t="s">
        <v>1073</v>
      </c>
      <c r="R48" s="134" t="s">
        <v>1288</v>
      </c>
    </row>
    <row r="49" spans="11:18" ht="12.75">
      <c r="K49" s="72" t="s">
        <v>258</v>
      </c>
      <c r="L49" s="72" t="s">
        <v>258</v>
      </c>
      <c r="M49" s="72" t="s">
        <v>258</v>
      </c>
      <c r="N49" s="72" t="s">
        <v>284</v>
      </c>
      <c r="R49" s="134" t="s">
        <v>1304</v>
      </c>
    </row>
    <row r="50" spans="10:18" ht="12.75">
      <c r="J50" s="40"/>
      <c r="K50" s="39" t="s">
        <v>1714</v>
      </c>
      <c r="L50" s="39" t="s">
        <v>1714</v>
      </c>
      <c r="M50" s="39" t="s">
        <v>1714</v>
      </c>
      <c r="N50" s="39" t="s">
        <v>1714</v>
      </c>
      <c r="P50" s="24" t="s">
        <v>1196</v>
      </c>
      <c r="R50" s="134" t="s">
        <v>1305</v>
      </c>
    </row>
    <row r="51" spans="11:16" ht="12.75">
      <c r="K51" s="23" t="s">
        <v>259</v>
      </c>
      <c r="L51" s="23" t="s">
        <v>888</v>
      </c>
      <c r="M51" s="23" t="s">
        <v>1682</v>
      </c>
      <c r="N51" s="23" t="s">
        <v>1819</v>
      </c>
      <c r="P51" s="24" t="s">
        <v>1197</v>
      </c>
    </row>
    <row r="52" spans="18:27" ht="12.75">
      <c r="R52" s="40"/>
      <c r="V52" s="27"/>
      <c r="W52" s="27"/>
      <c r="X52" s="27"/>
      <c r="AA52" s="40"/>
    </row>
    <row r="53" spans="10:27" ht="12.75">
      <c r="J53" s="25"/>
      <c r="K53" s="68" t="s">
        <v>1344</v>
      </c>
      <c r="L53" s="68" t="s">
        <v>837</v>
      </c>
      <c r="M53" s="68" t="s">
        <v>837</v>
      </c>
      <c r="N53" s="68" t="s">
        <v>837</v>
      </c>
      <c r="O53" s="14" t="s">
        <v>844</v>
      </c>
      <c r="Y53" s="14"/>
      <c r="AA53" s="40"/>
    </row>
    <row r="54" spans="10:27" ht="12.75">
      <c r="J54" s="25"/>
      <c r="K54" s="27" t="s">
        <v>957</v>
      </c>
      <c r="L54" s="27" t="s">
        <v>555</v>
      </c>
      <c r="M54" s="27" t="s">
        <v>840</v>
      </c>
      <c r="N54" s="27" t="s">
        <v>840</v>
      </c>
      <c r="O54" s="34" t="s">
        <v>1475</v>
      </c>
      <c r="AA54" s="40"/>
    </row>
    <row r="55" spans="10:27" ht="12.75">
      <c r="J55" s="25"/>
      <c r="K55" s="27" t="s">
        <v>1299</v>
      </c>
      <c r="L55" s="27" t="s">
        <v>1377</v>
      </c>
      <c r="M55" s="27" t="s">
        <v>1299</v>
      </c>
      <c r="N55" s="27" t="s">
        <v>1299</v>
      </c>
      <c r="O55" s="34" t="s">
        <v>1476</v>
      </c>
      <c r="Q55" s="134" t="s">
        <v>1308</v>
      </c>
      <c r="V55" s="27"/>
      <c r="W55" s="27"/>
      <c r="X55" s="27"/>
      <c r="AA55" s="40"/>
    </row>
    <row r="56" spans="10:27" ht="12.75">
      <c r="J56" s="25"/>
      <c r="K56" s="27" t="s">
        <v>1300</v>
      </c>
      <c r="L56" s="27" t="s">
        <v>488</v>
      </c>
      <c r="M56" s="27" t="s">
        <v>489</v>
      </c>
      <c r="N56" s="27" t="s">
        <v>489</v>
      </c>
      <c r="O56" s="34" t="s">
        <v>1477</v>
      </c>
      <c r="R56" s="40"/>
      <c r="U56" s="27"/>
      <c r="V56" s="27"/>
      <c r="W56" s="27"/>
      <c r="X56" s="27"/>
      <c r="AA56" s="40"/>
    </row>
    <row r="57" spans="10:27" ht="12.75">
      <c r="J57" s="25"/>
      <c r="K57" s="27" t="s">
        <v>1301</v>
      </c>
      <c r="L57" s="27" t="s">
        <v>1332</v>
      </c>
      <c r="M57" s="27" t="s">
        <v>842</v>
      </c>
      <c r="N57" s="27" t="s">
        <v>842</v>
      </c>
      <c r="O57" s="34" t="s">
        <v>1478</v>
      </c>
      <c r="Q57" s="151" t="s">
        <v>841</v>
      </c>
      <c r="R57" s="40"/>
      <c r="U57" s="40"/>
      <c r="V57" s="40"/>
      <c r="W57" s="40"/>
      <c r="X57" s="40"/>
      <c r="AA57" s="40"/>
    </row>
    <row r="58" spans="10:27" ht="12.75">
      <c r="J58" s="25"/>
      <c r="K58" s="27" t="s">
        <v>1302</v>
      </c>
      <c r="L58" s="27" t="s">
        <v>1333</v>
      </c>
      <c r="M58" s="27" t="s">
        <v>843</v>
      </c>
      <c r="N58" s="27" t="s">
        <v>843</v>
      </c>
      <c r="O58" s="34" t="s">
        <v>1479</v>
      </c>
      <c r="Q58" s="152"/>
      <c r="R58" s="40"/>
      <c r="AA58" s="40"/>
    </row>
    <row r="59" spans="10:27" ht="12.75">
      <c r="J59" s="25"/>
      <c r="K59" s="23" t="s">
        <v>1298</v>
      </c>
      <c r="L59" s="23" t="s">
        <v>1334</v>
      </c>
      <c r="M59" s="23" t="s">
        <v>839</v>
      </c>
      <c r="N59" s="23" t="s">
        <v>855</v>
      </c>
      <c r="AA59" s="40"/>
    </row>
    <row r="60" spans="10:27" ht="12.75">
      <c r="J60" s="25"/>
      <c r="AA60" s="40"/>
    </row>
    <row r="61" spans="10:27" ht="12.75">
      <c r="J61" s="25"/>
      <c r="K61" s="68" t="s">
        <v>1344</v>
      </c>
      <c r="L61" s="68" t="s">
        <v>837</v>
      </c>
      <c r="M61" s="68" t="s">
        <v>837</v>
      </c>
      <c r="N61" s="68" t="s">
        <v>852</v>
      </c>
      <c r="O61" s="14" t="s">
        <v>1671</v>
      </c>
      <c r="R61" s="40"/>
      <c r="AA61" s="40"/>
    </row>
    <row r="62" spans="10:27" ht="12.75">
      <c r="J62" s="25"/>
      <c r="K62" s="27" t="s">
        <v>1686</v>
      </c>
      <c r="L62" s="27" t="s">
        <v>1384</v>
      </c>
      <c r="M62" s="27" t="s">
        <v>1384</v>
      </c>
      <c r="N62" s="27" t="s">
        <v>853</v>
      </c>
      <c r="O62" t="s">
        <v>328</v>
      </c>
      <c r="Q62" s="135" t="s">
        <v>1656</v>
      </c>
      <c r="R62" s="40"/>
      <c r="AA62" s="27"/>
    </row>
    <row r="63" spans="10:27" ht="12.75">
      <c r="J63" s="25"/>
      <c r="K63" s="27"/>
      <c r="L63" s="27"/>
      <c r="M63" s="27"/>
      <c r="N63" s="27"/>
      <c r="O63" t="s">
        <v>329</v>
      </c>
      <c r="Q63" s="135" t="s">
        <v>1589</v>
      </c>
      <c r="R63" s="40"/>
      <c r="AA63" s="27"/>
    </row>
    <row r="64" spans="10:27" ht="12.75">
      <c r="J64" s="25"/>
      <c r="K64" s="27" t="s">
        <v>1297</v>
      </c>
      <c r="L64" s="27" t="s">
        <v>946</v>
      </c>
      <c r="M64" s="27" t="s">
        <v>946</v>
      </c>
      <c r="N64" s="27" t="s">
        <v>854</v>
      </c>
      <c r="O64" t="s">
        <v>330</v>
      </c>
      <c r="Q64" s="135" t="s">
        <v>1657</v>
      </c>
      <c r="AA64" s="40"/>
    </row>
    <row r="65" spans="10:27" ht="12.75">
      <c r="J65" s="25"/>
      <c r="K65" s="23" t="s">
        <v>1296</v>
      </c>
      <c r="L65" s="23" t="s">
        <v>845</v>
      </c>
      <c r="M65" s="23" t="s">
        <v>838</v>
      </c>
      <c r="N65" s="23" t="s">
        <v>851</v>
      </c>
      <c r="AA65" s="27"/>
    </row>
    <row r="66" spans="10:14" ht="12.75">
      <c r="J66" s="25"/>
      <c r="L66" s="27"/>
      <c r="M66" s="27"/>
      <c r="N66" s="27"/>
    </row>
    <row r="67" spans="9:10" ht="12.75">
      <c r="I67" s="1" t="s">
        <v>584</v>
      </c>
      <c r="J67" s="25"/>
    </row>
    <row r="68" spans="10:27" ht="12.75">
      <c r="J68" s="25"/>
      <c r="K68" s="85" t="s">
        <v>1198</v>
      </c>
      <c r="L68" s="85" t="s">
        <v>1198</v>
      </c>
      <c r="M68" s="85" t="s">
        <v>1198</v>
      </c>
      <c r="N68" s="85" t="s">
        <v>848</v>
      </c>
      <c r="O68" s="14" t="s">
        <v>1680</v>
      </c>
      <c r="R68" s="40"/>
      <c r="AA68" s="27"/>
    </row>
    <row r="69" spans="10:14" ht="12.75">
      <c r="J69" s="25"/>
      <c r="K69" s="23" t="s">
        <v>1809</v>
      </c>
      <c r="L69" s="23" t="s">
        <v>1317</v>
      </c>
      <c r="M69" s="23" t="s">
        <v>833</v>
      </c>
      <c r="N69" s="23" t="s">
        <v>847</v>
      </c>
    </row>
    <row r="70" spans="10:22" ht="12.75">
      <c r="J70" s="25"/>
      <c r="R70" s="40"/>
      <c r="U70" s="27"/>
      <c r="V70" s="27"/>
    </row>
    <row r="71" spans="10:27" ht="12.75">
      <c r="J71" s="25"/>
      <c r="K71" s="39" t="s">
        <v>257</v>
      </c>
      <c r="L71" s="39" t="s">
        <v>257</v>
      </c>
      <c r="M71" s="39" t="s">
        <v>257</v>
      </c>
      <c r="N71" s="39" t="s">
        <v>257</v>
      </c>
      <c r="O71" t="s">
        <v>1765</v>
      </c>
      <c r="U71" s="32"/>
      <c r="V71" s="32"/>
      <c r="AA71" s="40"/>
    </row>
    <row r="72" spans="10:22" ht="12.75">
      <c r="J72" s="25"/>
      <c r="K72" s="23" t="s">
        <v>259</v>
      </c>
      <c r="L72" s="23" t="s">
        <v>888</v>
      </c>
      <c r="M72" s="23" t="s">
        <v>1819</v>
      </c>
      <c r="N72" s="23" t="s">
        <v>1682</v>
      </c>
      <c r="O72" t="s">
        <v>1770</v>
      </c>
      <c r="V72" s="27"/>
    </row>
    <row r="73" spans="10:22" ht="12.75">
      <c r="J73" s="25"/>
      <c r="R73" s="40"/>
      <c r="U73" s="27"/>
      <c r="V73" s="39"/>
    </row>
    <row r="74" spans="10:27" ht="12.75">
      <c r="J74" s="25"/>
      <c r="O74" t="s">
        <v>1076</v>
      </c>
      <c r="R74" s="40"/>
      <c r="U74" s="27"/>
      <c r="AA74" s="40"/>
    </row>
    <row r="75" spans="10:22" ht="12.75">
      <c r="J75" s="25"/>
      <c r="Q75" s="134"/>
      <c r="R75" s="40"/>
      <c r="U75" s="39"/>
      <c r="V75" s="40"/>
    </row>
    <row r="76" spans="10:22" ht="12.75">
      <c r="J76" s="25"/>
      <c r="R76" s="40"/>
      <c r="U76" s="27"/>
      <c r="V76" s="27"/>
    </row>
    <row r="77" spans="10:27" ht="12.75">
      <c r="J77" s="25"/>
      <c r="K77" s="39" t="s">
        <v>1690</v>
      </c>
      <c r="L77" s="39" t="s">
        <v>1690</v>
      </c>
      <c r="M77" s="39" t="s">
        <v>1690</v>
      </c>
      <c r="N77" s="39" t="s">
        <v>1690</v>
      </c>
      <c r="O77" t="s">
        <v>260</v>
      </c>
      <c r="R77" s="40"/>
      <c r="U77" s="27"/>
      <c r="V77" s="27"/>
      <c r="AA77" s="40"/>
    </row>
    <row r="78" spans="10:22" ht="12.75">
      <c r="J78" s="25"/>
      <c r="K78" s="23" t="s">
        <v>259</v>
      </c>
      <c r="L78" s="23" t="s">
        <v>888</v>
      </c>
      <c r="M78" s="23" t="s">
        <v>1809</v>
      </c>
      <c r="N78" s="23" t="s">
        <v>1682</v>
      </c>
      <c r="R78" s="40"/>
      <c r="U78" s="27"/>
      <c r="V78" s="27"/>
    </row>
    <row r="79" spans="10:22" ht="12.75">
      <c r="J79" s="25"/>
      <c r="R79" s="40"/>
      <c r="U79" s="27"/>
      <c r="V79" s="27"/>
    </row>
    <row r="80" spans="10:22" ht="12.75">
      <c r="J80" s="25"/>
      <c r="O80" s="11" t="s">
        <v>1754</v>
      </c>
      <c r="U80" s="27"/>
      <c r="V80" s="27"/>
    </row>
    <row r="81" spans="21:26" ht="12.75">
      <c r="U81" s="27"/>
      <c r="V81" s="27"/>
      <c r="Z81" s="25"/>
    </row>
    <row r="82" spans="11:26" ht="12.75">
      <c r="K82" s="27" t="s">
        <v>291</v>
      </c>
      <c r="L82" s="27" t="s">
        <v>1865</v>
      </c>
      <c r="M82" s="27" t="s">
        <v>1865</v>
      </c>
      <c r="N82" s="27" t="s">
        <v>1865</v>
      </c>
      <c r="O82" s="34" t="s">
        <v>340</v>
      </c>
      <c r="U82" s="27"/>
      <c r="V82" s="27"/>
      <c r="Z82" s="25"/>
    </row>
    <row r="83" spans="11:23" ht="12.75">
      <c r="K83" s="23" t="s">
        <v>355</v>
      </c>
      <c r="U83" s="27"/>
      <c r="W83" s="27"/>
    </row>
    <row r="85" spans="11:25" ht="12.75">
      <c r="K85" s="27" t="s">
        <v>1864</v>
      </c>
      <c r="L85" s="27" t="s">
        <v>1865</v>
      </c>
      <c r="M85" s="27" t="s">
        <v>1865</v>
      </c>
      <c r="N85" s="27" t="s">
        <v>1865</v>
      </c>
      <c r="O85" t="s">
        <v>342</v>
      </c>
      <c r="Y85" s="11"/>
    </row>
    <row r="86" ht="12.75">
      <c r="K86" s="23" t="s">
        <v>1309</v>
      </c>
    </row>
    <row r="88" spans="9:14" ht="12.75">
      <c r="I88" s="1"/>
      <c r="L88" s="23"/>
      <c r="M88" s="23"/>
      <c r="N88" s="23"/>
    </row>
    <row r="89" ht="12.75">
      <c r="I89" s="1" t="s">
        <v>585</v>
      </c>
    </row>
    <row r="91" ht="12.75">
      <c r="O91" s="23"/>
    </row>
    <row r="94" spans="11:16" ht="12.75">
      <c r="K94" s="32" t="s">
        <v>288</v>
      </c>
      <c r="L94" s="32" t="s">
        <v>263</v>
      </c>
      <c r="M94" s="32" t="s">
        <v>263</v>
      </c>
      <c r="N94" s="32" t="s">
        <v>274</v>
      </c>
      <c r="O94" s="11" t="s">
        <v>873</v>
      </c>
      <c r="P94" t="s">
        <v>1738</v>
      </c>
    </row>
    <row r="95" spans="11:14" ht="12.75">
      <c r="K95" s="23" t="s">
        <v>1749</v>
      </c>
      <c r="L95" s="23" t="s">
        <v>1749</v>
      </c>
      <c r="M95" s="23" t="s">
        <v>1749</v>
      </c>
      <c r="N95" s="23" t="s">
        <v>1749</v>
      </c>
    </row>
    <row r="96" spans="11:16" ht="12.75">
      <c r="K96" s="94">
        <f>5600*2</f>
        <v>11200</v>
      </c>
      <c r="L96" s="94">
        <f>5600*2</f>
        <v>11200</v>
      </c>
      <c r="M96" s="94">
        <f>5600*2</f>
        <v>11200</v>
      </c>
      <c r="N96" s="94">
        <f>5600*2</f>
        <v>11200</v>
      </c>
      <c r="O96" s="34" t="s">
        <v>1739</v>
      </c>
      <c r="P96" s="34" t="s">
        <v>1750</v>
      </c>
    </row>
    <row r="97" spans="11:15" ht="12.75">
      <c r="K97" s="39">
        <v>1.105</v>
      </c>
      <c r="L97" s="39">
        <v>1.105</v>
      </c>
      <c r="M97" s="39">
        <v>1.105</v>
      </c>
      <c r="N97" s="39">
        <v>1.105</v>
      </c>
      <c r="O97" s="27" t="s">
        <v>714</v>
      </c>
    </row>
    <row r="98" spans="11:16" ht="12.75">
      <c r="K98" s="101">
        <f>(K96*K97)/3600</f>
        <v>3.437777777777778</v>
      </c>
      <c r="L98" s="101">
        <f>(L96*L97)/3600</f>
        <v>3.437777777777778</v>
      </c>
      <c r="M98" s="101">
        <f>(M96*M97)/3600</f>
        <v>3.437777777777778</v>
      </c>
      <c r="N98" s="101">
        <f>(N96*N97)/3600</f>
        <v>3.437777777777778</v>
      </c>
      <c r="O98" s="34" t="s">
        <v>1740</v>
      </c>
      <c r="P98" s="34" t="s">
        <v>1751</v>
      </c>
    </row>
    <row r="99" spans="15:17" ht="12.75">
      <c r="O99" s="27"/>
      <c r="Q99" s="134"/>
    </row>
    <row r="100" spans="11:16" ht="12.75">
      <c r="K100" s="94">
        <f>7400*2</f>
        <v>14800</v>
      </c>
      <c r="L100" s="94">
        <f>7400*2</f>
        <v>14800</v>
      </c>
      <c r="M100" s="94">
        <f>7400*2</f>
        <v>14800</v>
      </c>
      <c r="N100" s="94">
        <f>7400*2</f>
        <v>14800</v>
      </c>
      <c r="O100" s="34" t="s">
        <v>1846</v>
      </c>
      <c r="P100" s="34" t="s">
        <v>1750</v>
      </c>
    </row>
    <row r="101" spans="11:15" ht="12.75">
      <c r="K101" s="39">
        <v>2.5</v>
      </c>
      <c r="L101" s="39">
        <v>2.5</v>
      </c>
      <c r="M101" s="39">
        <v>2.5</v>
      </c>
      <c r="N101" s="39">
        <v>2.5</v>
      </c>
      <c r="O101" s="27" t="s">
        <v>714</v>
      </c>
    </row>
    <row r="102" spans="11:16" ht="12.75">
      <c r="K102" s="101">
        <f>(K100*K101)/3600</f>
        <v>10.277777777777779</v>
      </c>
      <c r="L102" s="101">
        <f>(L100*L101)/3600</f>
        <v>10.277777777777779</v>
      </c>
      <c r="M102" s="101">
        <f>(M100*M101)/3600</f>
        <v>10.277777777777779</v>
      </c>
      <c r="N102" s="101">
        <f>(N100*N101)/3600</f>
        <v>10.277777777777779</v>
      </c>
      <c r="O102" s="34" t="s">
        <v>1740</v>
      </c>
      <c r="P102" s="34" t="s">
        <v>1751</v>
      </c>
    </row>
    <row r="103" spans="11:14" ht="12.75">
      <c r="K103" s="23" t="s">
        <v>891</v>
      </c>
      <c r="L103" s="23" t="s">
        <v>1819</v>
      </c>
      <c r="M103" s="23" t="s">
        <v>891</v>
      </c>
      <c r="N103" s="23" t="s">
        <v>1806</v>
      </c>
    </row>
    <row r="104" spans="11:15" ht="12.75">
      <c r="K104" s="23" t="s">
        <v>1523</v>
      </c>
      <c r="L104" s="23" t="s">
        <v>1523</v>
      </c>
      <c r="M104" s="23" t="s">
        <v>1523</v>
      </c>
      <c r="N104" s="23" t="s">
        <v>1523</v>
      </c>
      <c r="O104" s="23"/>
    </row>
    <row r="107" ht="12.75">
      <c r="O107" s="11" t="s">
        <v>729</v>
      </c>
    </row>
    <row r="109" spans="11:15" ht="12.75">
      <c r="K109" s="27">
        <v>6</v>
      </c>
      <c r="L109" s="27" t="s">
        <v>294</v>
      </c>
      <c r="M109" s="27" t="s">
        <v>294</v>
      </c>
      <c r="N109" s="27" t="s">
        <v>294</v>
      </c>
      <c r="O109" s="14" t="s">
        <v>1079</v>
      </c>
    </row>
    <row r="110" spans="9:14" ht="12.75">
      <c r="I110" s="1" t="s">
        <v>589</v>
      </c>
      <c r="K110" s="27" t="s">
        <v>1927</v>
      </c>
      <c r="L110" s="27"/>
      <c r="M110" s="27"/>
      <c r="N110" s="27"/>
    </row>
    <row r="111" spans="11:15" ht="12.75">
      <c r="K111" s="27" t="s">
        <v>290</v>
      </c>
      <c r="L111" s="27"/>
      <c r="M111" s="27"/>
      <c r="N111" s="27"/>
      <c r="O111" t="s">
        <v>1632</v>
      </c>
    </row>
    <row r="112" spans="11:14" ht="12.75">
      <c r="K112" s="23" t="s">
        <v>1315</v>
      </c>
      <c r="L112" s="23"/>
      <c r="M112" s="23"/>
      <c r="N112" s="23"/>
    </row>
    <row r="113" spans="11:14" ht="12.75">
      <c r="K113" s="23" t="s">
        <v>1287</v>
      </c>
      <c r="L113" s="23" t="s">
        <v>1316</v>
      </c>
      <c r="M113" s="23"/>
      <c r="N113" s="23"/>
    </row>
    <row r="114" ht="12.75">
      <c r="K114" s="27"/>
    </row>
    <row r="115" ht="12.75">
      <c r="O115" s="11" t="s">
        <v>255</v>
      </c>
    </row>
    <row r="116" ht="12.75">
      <c r="O116" s="23" t="s">
        <v>262</v>
      </c>
    </row>
    <row r="117" ht="12.75">
      <c r="O117" s="23" t="s">
        <v>1335</v>
      </c>
    </row>
    <row r="118" spans="13:19" ht="12.75">
      <c r="M118" s="24" t="s">
        <v>1911</v>
      </c>
      <c r="P118" s="134"/>
      <c r="S118" s="27"/>
    </row>
    <row r="119" ht="12.75">
      <c r="S119" s="27"/>
    </row>
    <row r="120" spans="12:13" ht="12.75">
      <c r="L120" s="27" t="s">
        <v>250</v>
      </c>
      <c r="M120" s="27" t="s">
        <v>250</v>
      </c>
    </row>
    <row r="121" spans="12:19" ht="12.75">
      <c r="L121" s="32" t="s">
        <v>1303</v>
      </c>
      <c r="M121" s="32" t="s">
        <v>1834</v>
      </c>
      <c r="N121" s="32" t="s">
        <v>1825</v>
      </c>
      <c r="O121" s="32" t="s">
        <v>900</v>
      </c>
      <c r="P121" s="32" t="s">
        <v>3</v>
      </c>
      <c r="Q121" s="32" t="s">
        <v>2</v>
      </c>
      <c r="R121" s="32" t="s">
        <v>1069</v>
      </c>
      <c r="S121" s="32" t="s">
        <v>901</v>
      </c>
    </row>
    <row r="122" spans="12:14" ht="12.75">
      <c r="L122" s="40" t="s">
        <v>1920</v>
      </c>
      <c r="M122" s="40" t="s">
        <v>1920</v>
      </c>
      <c r="N122" s="40" t="s">
        <v>1921</v>
      </c>
    </row>
    <row r="124" spans="12:18" ht="12.75">
      <c r="L124" s="27">
        <v>104</v>
      </c>
      <c r="M124" s="27"/>
      <c r="N124" s="116" t="s">
        <v>1318</v>
      </c>
      <c r="O124" t="s">
        <v>1663</v>
      </c>
      <c r="P124" s="132" t="s">
        <v>1912</v>
      </c>
      <c r="Q124" s="45" t="s">
        <v>728</v>
      </c>
      <c r="R124" t="s">
        <v>1913</v>
      </c>
    </row>
    <row r="125" spans="12:19" ht="12.75">
      <c r="L125" s="27"/>
      <c r="M125" s="27"/>
      <c r="N125" s="150" t="s">
        <v>1319</v>
      </c>
      <c r="O125" s="134" t="s">
        <v>1320</v>
      </c>
      <c r="S125" s="134" t="s">
        <v>1322</v>
      </c>
    </row>
    <row r="126" spans="12:13" ht="12.75">
      <c r="L126" s="27"/>
      <c r="M126" s="27"/>
    </row>
    <row r="127" spans="12:19" ht="12.75">
      <c r="L127" s="27"/>
      <c r="M127" s="27">
        <v>2</v>
      </c>
      <c r="N127" s="116" t="s">
        <v>1412</v>
      </c>
      <c r="O127" t="s">
        <v>1409</v>
      </c>
      <c r="P127" s="132" t="s">
        <v>1411</v>
      </c>
      <c r="Q127" t="s">
        <v>903</v>
      </c>
      <c r="S127" s="25" t="s">
        <v>1410</v>
      </c>
    </row>
    <row r="128" spans="12:13" ht="12.75">
      <c r="L128" s="27"/>
      <c r="M128" s="27"/>
    </row>
    <row r="129" spans="12:13" ht="12.75">
      <c r="L129" s="27"/>
      <c r="M129" s="27"/>
    </row>
    <row r="130" spans="12:13" ht="12.75">
      <c r="L130" s="27"/>
      <c r="M130" s="27"/>
    </row>
    <row r="131" spans="9:15" ht="12.75">
      <c r="I131" s="1" t="s">
        <v>590</v>
      </c>
      <c r="O131" s="11" t="s">
        <v>278</v>
      </c>
    </row>
    <row r="132" ht="12.75">
      <c r="O132" s="23" t="s">
        <v>1907</v>
      </c>
    </row>
    <row r="133" spans="13:19" ht="12.75">
      <c r="M133" s="24" t="s">
        <v>1911</v>
      </c>
      <c r="P133" s="134"/>
      <c r="S133" s="27"/>
    </row>
    <row r="134" ht="12.75">
      <c r="S134" s="27"/>
    </row>
    <row r="135" spans="12:13" ht="12.75">
      <c r="L135" s="27" t="s">
        <v>250</v>
      </c>
      <c r="M135" s="27" t="s">
        <v>250</v>
      </c>
    </row>
    <row r="136" spans="12:24" ht="12.75">
      <c r="L136" s="32" t="s">
        <v>1303</v>
      </c>
      <c r="M136" s="32" t="s">
        <v>1834</v>
      </c>
      <c r="N136" s="32" t="s">
        <v>1825</v>
      </c>
      <c r="O136" s="32" t="s">
        <v>900</v>
      </c>
      <c r="P136" s="32" t="s">
        <v>3</v>
      </c>
      <c r="Q136" s="32" t="s">
        <v>2</v>
      </c>
      <c r="R136" s="32" t="s">
        <v>1069</v>
      </c>
      <c r="S136" s="32" t="s">
        <v>901</v>
      </c>
      <c r="W136" s="11" t="s">
        <v>278</v>
      </c>
      <c r="X136" s="11" t="s">
        <v>256</v>
      </c>
    </row>
    <row r="137" spans="12:14" ht="12.75">
      <c r="L137" s="40" t="s">
        <v>1920</v>
      </c>
      <c r="M137" s="40" t="s">
        <v>1920</v>
      </c>
      <c r="N137" s="40" t="s">
        <v>1921</v>
      </c>
    </row>
    <row r="139" spans="12:25" ht="12.75">
      <c r="L139" s="27">
        <v>104</v>
      </c>
      <c r="M139" s="27"/>
      <c r="N139" s="116" t="s">
        <v>1318</v>
      </c>
      <c r="O139" t="s">
        <v>1663</v>
      </c>
      <c r="P139" s="132" t="s">
        <v>1912</v>
      </c>
      <c r="Q139" s="45" t="s">
        <v>728</v>
      </c>
      <c r="R139" t="s">
        <v>1913</v>
      </c>
      <c r="W139" s="27" t="s">
        <v>268</v>
      </c>
      <c r="X139" s="27" t="s">
        <v>268</v>
      </c>
      <c r="Y139" s="11" t="s">
        <v>729</v>
      </c>
    </row>
    <row r="140" spans="12:24" ht="12.75">
      <c r="L140" s="27"/>
      <c r="M140" s="27"/>
      <c r="N140" s="150" t="s">
        <v>1319</v>
      </c>
      <c r="O140" s="134" t="s">
        <v>1320</v>
      </c>
      <c r="S140" s="134" t="s">
        <v>1322</v>
      </c>
      <c r="W140" s="32" t="s">
        <v>267</v>
      </c>
      <c r="X140" s="32" t="s">
        <v>267</v>
      </c>
    </row>
    <row r="141" spans="12:24" ht="12.75">
      <c r="L141" s="27"/>
      <c r="M141" s="27"/>
      <c r="W141" s="27"/>
      <c r="X141" s="27"/>
    </row>
    <row r="142" spans="12:24" ht="12.75">
      <c r="L142" s="27"/>
      <c r="M142" s="27">
        <v>2</v>
      </c>
      <c r="N142" s="116" t="s">
        <v>1412</v>
      </c>
      <c r="O142" t="s">
        <v>1409</v>
      </c>
      <c r="P142" s="132" t="s">
        <v>1411</v>
      </c>
      <c r="Q142" t="s">
        <v>903</v>
      </c>
      <c r="S142" s="25" t="s">
        <v>1410</v>
      </c>
      <c r="W142" s="39"/>
      <c r="X142" s="39"/>
    </row>
    <row r="143" ht="12.75">
      <c r="W143" s="27"/>
    </row>
    <row r="144" spans="12:25" ht="12.75">
      <c r="L144" s="27"/>
      <c r="M144" s="27">
        <v>2</v>
      </c>
      <c r="N144" s="116" t="s">
        <v>849</v>
      </c>
      <c r="O144" t="s">
        <v>834</v>
      </c>
      <c r="P144" s="115" t="s">
        <v>1243</v>
      </c>
      <c r="Q144" t="s">
        <v>735</v>
      </c>
      <c r="R144" t="s">
        <v>447</v>
      </c>
      <c r="W144" s="40" t="s">
        <v>270</v>
      </c>
      <c r="X144" s="39" t="s">
        <v>1660</v>
      </c>
      <c r="Y144" s="45" t="s">
        <v>264</v>
      </c>
    </row>
    <row r="145" spans="12:24" ht="12.75">
      <c r="L145" s="27"/>
      <c r="M145" s="27"/>
      <c r="W145" s="27" t="s">
        <v>269</v>
      </c>
      <c r="X145" s="27"/>
    </row>
    <row r="146" spans="12:24" ht="12.75">
      <c r="L146" s="27"/>
      <c r="M146" s="27"/>
      <c r="W146" s="27"/>
      <c r="X146" s="27"/>
    </row>
    <row r="147" spans="12:25" ht="12.75">
      <c r="L147" s="27"/>
      <c r="M147" s="27"/>
      <c r="W147" s="27" t="s">
        <v>272</v>
      </c>
      <c r="X147" s="27" t="s">
        <v>285</v>
      </c>
      <c r="Y147" t="s">
        <v>271</v>
      </c>
    </row>
    <row r="148" spans="15:25" ht="12.75">
      <c r="O148" s="11" t="s">
        <v>256</v>
      </c>
      <c r="W148" s="40" t="s">
        <v>282</v>
      </c>
      <c r="X148" s="40" t="s">
        <v>281</v>
      </c>
      <c r="Y148" s="27"/>
    </row>
    <row r="149" spans="15:23" ht="12.75">
      <c r="O149" s="23" t="s">
        <v>1907</v>
      </c>
      <c r="W149" s="27"/>
    </row>
    <row r="150" spans="13:25" ht="12.75">
      <c r="M150" s="24" t="s">
        <v>1911</v>
      </c>
      <c r="P150" s="134"/>
      <c r="S150" s="27"/>
      <c r="W150" s="39" t="s">
        <v>287</v>
      </c>
      <c r="X150" s="39" t="s">
        <v>287</v>
      </c>
      <c r="Y150" t="s">
        <v>275</v>
      </c>
    </row>
    <row r="151" spans="19:25" ht="12.75">
      <c r="S151" s="27"/>
      <c r="W151" s="27"/>
      <c r="X151" s="27"/>
      <c r="Y151" t="s">
        <v>276</v>
      </c>
    </row>
    <row r="152" spans="9:13" ht="12.75">
      <c r="I152" s="1"/>
      <c r="L152" s="27" t="s">
        <v>250</v>
      </c>
      <c r="M152" s="27" t="s">
        <v>250</v>
      </c>
    </row>
    <row r="153" spans="12:19" ht="12.75">
      <c r="L153" s="32" t="s">
        <v>1303</v>
      </c>
      <c r="M153" s="32" t="s">
        <v>1834</v>
      </c>
      <c r="N153" s="32" t="s">
        <v>1825</v>
      </c>
      <c r="O153" s="32" t="s">
        <v>900</v>
      </c>
      <c r="P153" s="32" t="s">
        <v>3</v>
      </c>
      <c r="Q153" s="32" t="s">
        <v>2</v>
      </c>
      <c r="R153" s="32" t="s">
        <v>1069</v>
      </c>
      <c r="S153" s="32" t="s">
        <v>901</v>
      </c>
    </row>
    <row r="154" spans="12:14" ht="12.75">
      <c r="L154" s="40" t="s">
        <v>1920</v>
      </c>
      <c r="M154" s="40" t="s">
        <v>1920</v>
      </c>
      <c r="N154" s="40" t="s">
        <v>1921</v>
      </c>
    </row>
    <row r="156" spans="12:19" ht="12.75">
      <c r="L156" s="27"/>
      <c r="M156" s="27">
        <v>2</v>
      </c>
      <c r="N156" s="116" t="s">
        <v>1412</v>
      </c>
      <c r="O156" t="s">
        <v>1409</v>
      </c>
      <c r="P156" s="132" t="s">
        <v>1411</v>
      </c>
      <c r="Q156" t="s">
        <v>903</v>
      </c>
      <c r="S156" s="25" t="s">
        <v>1410</v>
      </c>
    </row>
    <row r="158" spans="12:18" ht="12.75">
      <c r="L158" s="27"/>
      <c r="M158" s="27">
        <v>2</v>
      </c>
      <c r="N158" s="116" t="s">
        <v>849</v>
      </c>
      <c r="O158" t="s">
        <v>834</v>
      </c>
      <c r="P158" s="115" t="s">
        <v>1243</v>
      </c>
      <c r="Q158" t="s">
        <v>735</v>
      </c>
      <c r="R158" t="s">
        <v>447</v>
      </c>
    </row>
    <row r="162" spans="12:13" ht="12.75">
      <c r="L162" s="27"/>
      <c r="M162" s="27"/>
    </row>
    <row r="172" ht="12.75">
      <c r="I172" s="1"/>
    </row>
    <row r="194" ht="12.75">
      <c r="I194" s="1"/>
    </row>
    <row r="214" ht="12.75">
      <c r="I214" s="1"/>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S214"/>
  <sheetViews>
    <sheetView workbookViewId="0" topLeftCell="I117">
      <selection activeCell="M140" sqref="M140"/>
    </sheetView>
  </sheetViews>
  <sheetFormatPr defaultColWidth="9.140625" defaultRowHeight="12.75"/>
  <cols>
    <col min="1" max="10" width="10.421875" style="0" customWidth="1"/>
    <col min="11" max="12" width="11.140625" style="0" customWidth="1"/>
    <col min="13" max="14" width="11.7109375" style="0" customWidth="1"/>
    <col min="15" max="15" width="12.421875" style="0" customWidth="1"/>
    <col min="16" max="16" width="10.421875" style="0" customWidth="1"/>
    <col min="17" max="17" width="12.00390625" style="0" customWidth="1"/>
    <col min="18" max="18" width="11.28125" style="0" customWidth="1"/>
    <col min="19" max="21" width="10.421875" style="0" customWidth="1"/>
    <col min="22" max="22" width="11.00390625" style="0" customWidth="1"/>
    <col min="23" max="24" width="10.421875" style="0" customWidth="1"/>
    <col min="25" max="25" width="10.00390625" style="0" customWidth="1"/>
    <col min="26" max="27" width="10.421875" style="0" customWidth="1"/>
    <col min="28" max="28" width="2.8515625" style="0" customWidth="1"/>
    <col min="29" max="35" width="10.421875" style="0" customWidth="1"/>
    <col min="36" max="36" width="11.7109375" style="0" customWidth="1"/>
    <col min="37" max="50" width="10.421875" style="0" customWidth="1"/>
    <col min="51" max="51" width="3.00390625" style="0" customWidth="1"/>
    <col min="52" max="16384" width="10.421875" style="0" customWidth="1"/>
  </cols>
  <sheetData>
    <row r="1" spans="1:44"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Y1" s="3" t="s">
        <v>607</v>
      </c>
      <c r="Z1" t="s">
        <v>634</v>
      </c>
      <c r="AA1" s="8" t="s">
        <v>602</v>
      </c>
      <c r="AC1" s="3" t="s">
        <v>597</v>
      </c>
      <c r="AD1" t="s">
        <v>634</v>
      </c>
      <c r="AE1" s="8" t="s">
        <v>602</v>
      </c>
      <c r="AF1" s="15" t="s">
        <v>594</v>
      </c>
      <c r="AG1" t="s">
        <v>634</v>
      </c>
      <c r="AH1" s="8" t="s">
        <v>602</v>
      </c>
      <c r="AI1" s="15" t="s">
        <v>595</v>
      </c>
      <c r="AJ1" t="s">
        <v>634</v>
      </c>
      <c r="AK1" s="8" t="s">
        <v>602</v>
      </c>
      <c r="AL1" s="15" t="s">
        <v>596</v>
      </c>
      <c r="AM1" t="s">
        <v>634</v>
      </c>
      <c r="AN1" s="8" t="s">
        <v>602</v>
      </c>
      <c r="AO1" s="15"/>
      <c r="AP1" s="1" t="s">
        <v>604</v>
      </c>
      <c r="AQ1" t="s">
        <v>634</v>
      </c>
      <c r="AR1" s="8" t="s">
        <v>602</v>
      </c>
    </row>
    <row r="2" spans="1:44" ht="12.75">
      <c r="A2" s="113" t="s">
        <v>369</v>
      </c>
      <c r="C2" s="8"/>
      <c r="D2" s="4"/>
      <c r="F2" s="8"/>
      <c r="G2" s="4"/>
      <c r="I2" s="8"/>
      <c r="J2" s="4"/>
      <c r="L2" s="8"/>
      <c r="M2" s="4"/>
      <c r="O2" s="8"/>
      <c r="P2" s="4"/>
      <c r="R2" s="8"/>
      <c r="S2" s="4"/>
      <c r="AH2" s="8"/>
      <c r="AI2" s="4"/>
      <c r="AK2" s="8"/>
      <c r="AL2" s="4"/>
      <c r="AN2" s="8"/>
      <c r="AO2" s="4"/>
      <c r="AP2" s="24" t="s">
        <v>605</v>
      </c>
      <c r="AR2" s="8"/>
    </row>
    <row r="3" spans="1:45" ht="12.75">
      <c r="A3" s="8">
        <v>0</v>
      </c>
      <c r="B3" s="74">
        <v>120</v>
      </c>
      <c r="C3" s="7">
        <f aca="true" t="shared" si="0" ref="C3:C13">B3*1.688</f>
        <v>202.56</v>
      </c>
      <c r="D3" s="8">
        <v>0</v>
      </c>
      <c r="E3" s="74">
        <v>185</v>
      </c>
      <c r="F3" s="7">
        <f aca="true" t="shared" si="1" ref="F3:F9">E3*1.688</f>
        <v>312.28</v>
      </c>
      <c r="G3" s="8">
        <v>0</v>
      </c>
      <c r="H3" s="65">
        <v>220</v>
      </c>
      <c r="I3" s="7">
        <f aca="true" t="shared" si="2" ref="I3:I8">H3*1.688</f>
        <v>371.36</v>
      </c>
      <c r="J3" s="8">
        <v>0</v>
      </c>
      <c r="K3" s="65">
        <v>285</v>
      </c>
      <c r="L3" s="7">
        <f aca="true" t="shared" si="3" ref="L3:L11">K3*1.688</f>
        <v>481.08</v>
      </c>
      <c r="M3" s="8">
        <v>0</v>
      </c>
      <c r="N3" s="65">
        <v>315</v>
      </c>
      <c r="O3" s="7">
        <f aca="true" t="shared" si="4" ref="O3:O9">N3*1.688</f>
        <v>531.72</v>
      </c>
      <c r="P3" s="8">
        <v>0</v>
      </c>
      <c r="Q3" s="65">
        <v>347</v>
      </c>
      <c r="R3" s="7">
        <f aca="true" t="shared" si="5" ref="R3:R8">Q3*1.688</f>
        <v>585.736</v>
      </c>
      <c r="S3" s="8">
        <v>0</v>
      </c>
      <c r="T3" s="7">
        <v>378</v>
      </c>
      <c r="U3" s="7">
        <f>T3*1.688</f>
        <v>638.064</v>
      </c>
      <c r="V3" s="58">
        <v>0</v>
      </c>
      <c r="W3" s="7">
        <v>397</v>
      </c>
      <c r="X3" s="7">
        <f>W3*1.688</f>
        <v>670.136</v>
      </c>
      <c r="Y3" s="58">
        <v>0</v>
      </c>
      <c r="Z3" s="7">
        <v>425</v>
      </c>
      <c r="AA3" s="7">
        <f>Z3*1.688</f>
        <v>717.4</v>
      </c>
      <c r="AC3" s="8">
        <v>0</v>
      </c>
      <c r="AD3" s="7">
        <f>$B3-10</f>
        <v>110</v>
      </c>
      <c r="AE3" s="7">
        <f aca="true" t="shared" si="6" ref="AE3:AE9">AD3*1.688</f>
        <v>185.68</v>
      </c>
      <c r="AF3" s="8">
        <v>0</v>
      </c>
      <c r="AG3" s="7">
        <f aca="true" t="shared" si="7" ref="AG3:AG8">$B3+20</f>
        <v>140</v>
      </c>
      <c r="AH3" s="7">
        <f aca="true" t="shared" si="8" ref="AH3:AH13">AG3*1.688</f>
        <v>236.32</v>
      </c>
      <c r="AI3" s="8">
        <v>0</v>
      </c>
      <c r="AJ3" s="74">
        <v>196</v>
      </c>
      <c r="AK3" s="7">
        <f aca="true" t="shared" si="9" ref="AK3:AK14">AJ3*1.688</f>
        <v>330.848</v>
      </c>
      <c r="AL3" s="8">
        <v>0</v>
      </c>
      <c r="AM3" s="65">
        <v>240</v>
      </c>
      <c r="AN3" s="7">
        <f aca="true" t="shared" si="10" ref="AN3:AN12">AM3*1.688</f>
        <v>405.12</v>
      </c>
      <c r="AO3" s="8"/>
      <c r="AP3" s="8">
        <v>0</v>
      </c>
      <c r="AQ3" s="74">
        <v>120</v>
      </c>
      <c r="AR3" s="7">
        <f aca="true" t="shared" si="11" ref="AR3:AR13">AQ3*1.688</f>
        <v>202.56</v>
      </c>
      <c r="AS3" s="7"/>
    </row>
    <row r="4" spans="1:45" ht="12.75">
      <c r="A4" s="6">
        <v>10000</v>
      </c>
      <c r="B4" s="33">
        <v>145</v>
      </c>
      <c r="C4" s="7">
        <f t="shared" si="0"/>
        <v>244.76</v>
      </c>
      <c r="D4" s="6">
        <v>10000</v>
      </c>
      <c r="E4" s="38">
        <v>220</v>
      </c>
      <c r="F4" s="7">
        <f t="shared" si="1"/>
        <v>371.36</v>
      </c>
      <c r="G4" s="20">
        <v>10000</v>
      </c>
      <c r="H4" s="38">
        <v>260</v>
      </c>
      <c r="I4" s="7">
        <f t="shared" si="2"/>
        <v>438.88</v>
      </c>
      <c r="J4" s="20">
        <v>10000</v>
      </c>
      <c r="K4" s="51">
        <v>328</v>
      </c>
      <c r="L4" s="7">
        <f t="shared" si="3"/>
        <v>553.664</v>
      </c>
      <c r="M4" s="20">
        <v>10000</v>
      </c>
      <c r="N4" s="51">
        <v>367</v>
      </c>
      <c r="O4" s="7">
        <f t="shared" si="4"/>
        <v>619.496</v>
      </c>
      <c r="P4" s="20">
        <v>10000</v>
      </c>
      <c r="Q4" s="51">
        <v>403</v>
      </c>
      <c r="R4" s="7">
        <f t="shared" si="5"/>
        <v>680.264</v>
      </c>
      <c r="S4" s="20">
        <v>10000</v>
      </c>
      <c r="T4" s="51">
        <v>437</v>
      </c>
      <c r="U4" s="7">
        <f>T4*1.688</f>
        <v>737.656</v>
      </c>
      <c r="V4" s="58">
        <v>8000</v>
      </c>
      <c r="W4" s="33">
        <v>445</v>
      </c>
      <c r="X4" s="7">
        <f>W4*1.688</f>
        <v>751.16</v>
      </c>
      <c r="Y4" s="58">
        <v>3000</v>
      </c>
      <c r="Z4" s="56">
        <f>(((Z5-Z3)/2)+Z3)</f>
        <v>445</v>
      </c>
      <c r="AA4" s="7">
        <f>Z4*1.688</f>
        <v>751.16</v>
      </c>
      <c r="AC4" s="6">
        <v>10000</v>
      </c>
      <c r="AD4" s="7">
        <f>$B4-10</f>
        <v>135</v>
      </c>
      <c r="AE4" s="7">
        <f t="shared" si="6"/>
        <v>227.88</v>
      </c>
      <c r="AF4" s="6">
        <v>10000</v>
      </c>
      <c r="AG4" s="51">
        <f t="shared" si="7"/>
        <v>165</v>
      </c>
      <c r="AH4" s="7">
        <f t="shared" si="8"/>
        <v>278.52</v>
      </c>
      <c r="AI4" s="6">
        <v>10000</v>
      </c>
      <c r="AJ4" s="38">
        <v>229</v>
      </c>
      <c r="AK4" s="7">
        <f t="shared" si="9"/>
        <v>386.55199999999996</v>
      </c>
      <c r="AL4" s="20">
        <v>10000</v>
      </c>
      <c r="AM4" s="38">
        <v>279</v>
      </c>
      <c r="AN4" s="7">
        <f t="shared" si="10"/>
        <v>470.952</v>
      </c>
      <c r="AO4" s="20"/>
      <c r="AP4" s="6">
        <v>10000</v>
      </c>
      <c r="AQ4" s="33">
        <v>145</v>
      </c>
      <c r="AR4" s="7">
        <f t="shared" si="11"/>
        <v>244.76</v>
      </c>
      <c r="AS4" s="7"/>
    </row>
    <row r="5" spans="1:45" ht="12.75">
      <c r="A5" s="6">
        <v>20000</v>
      </c>
      <c r="B5" s="33">
        <v>177</v>
      </c>
      <c r="C5" s="7">
        <f t="shared" si="0"/>
        <v>298.776</v>
      </c>
      <c r="D5" s="6">
        <v>20000</v>
      </c>
      <c r="E5" s="52">
        <v>257</v>
      </c>
      <c r="F5" s="7">
        <f t="shared" si="1"/>
        <v>433.816</v>
      </c>
      <c r="G5" s="6">
        <v>20000</v>
      </c>
      <c r="H5" s="52">
        <v>303</v>
      </c>
      <c r="I5" s="7">
        <f t="shared" si="2"/>
        <v>511.464</v>
      </c>
      <c r="J5" s="6">
        <v>20000</v>
      </c>
      <c r="K5" s="52">
        <v>387</v>
      </c>
      <c r="L5" s="7">
        <f t="shared" si="3"/>
        <v>653.256</v>
      </c>
      <c r="M5" s="6">
        <v>20000</v>
      </c>
      <c r="N5" s="52">
        <v>431</v>
      </c>
      <c r="O5" s="7">
        <f t="shared" si="4"/>
        <v>727.528</v>
      </c>
      <c r="P5" s="6">
        <v>20000</v>
      </c>
      <c r="Q5" s="51">
        <v>470</v>
      </c>
      <c r="R5" s="7">
        <f t="shared" si="5"/>
        <v>793.36</v>
      </c>
      <c r="S5" s="6">
        <v>12500</v>
      </c>
      <c r="T5" s="56">
        <f>(((T6-T4)/2)+T4)</f>
        <v>469</v>
      </c>
      <c r="U5" s="7">
        <f>T5*1.688</f>
        <v>791.672</v>
      </c>
      <c r="V5" s="58">
        <v>8000</v>
      </c>
      <c r="W5" s="33">
        <v>472</v>
      </c>
      <c r="X5" s="7">
        <f>W5*1.688</f>
        <v>796.736</v>
      </c>
      <c r="Y5" s="58">
        <v>0</v>
      </c>
      <c r="Z5">
        <v>465</v>
      </c>
      <c r="AA5" s="7">
        <f>Z5*1.688</f>
        <v>784.92</v>
      </c>
      <c r="AC5" s="6">
        <v>20000</v>
      </c>
      <c r="AD5" s="7">
        <f>$B5-10</f>
        <v>167</v>
      </c>
      <c r="AE5" s="7">
        <f t="shared" si="6"/>
        <v>281.896</v>
      </c>
      <c r="AF5" s="6">
        <v>20000</v>
      </c>
      <c r="AG5" s="51">
        <f t="shared" si="7"/>
        <v>197</v>
      </c>
      <c r="AH5" s="7">
        <f t="shared" si="8"/>
        <v>332.536</v>
      </c>
      <c r="AI5" s="6">
        <v>20000</v>
      </c>
      <c r="AJ5" s="52">
        <v>271</v>
      </c>
      <c r="AK5" s="7">
        <f t="shared" si="9"/>
        <v>457.448</v>
      </c>
      <c r="AL5" s="6">
        <v>20000</v>
      </c>
      <c r="AM5" s="52">
        <v>329</v>
      </c>
      <c r="AN5" s="7">
        <f t="shared" si="10"/>
        <v>555.352</v>
      </c>
      <c r="AO5" s="6"/>
      <c r="AP5" s="6">
        <v>20000</v>
      </c>
      <c r="AQ5" s="33">
        <v>177</v>
      </c>
      <c r="AR5" s="7">
        <f t="shared" si="11"/>
        <v>298.776</v>
      </c>
      <c r="AS5" s="7"/>
    </row>
    <row r="6" spans="1:45" ht="12.75">
      <c r="A6" s="6">
        <v>30000</v>
      </c>
      <c r="B6" s="38">
        <v>210</v>
      </c>
      <c r="C6" s="7">
        <f t="shared" si="0"/>
        <v>354.47999999999996</v>
      </c>
      <c r="D6" s="6">
        <v>30000</v>
      </c>
      <c r="E6" s="38">
        <v>303</v>
      </c>
      <c r="F6" s="7">
        <f t="shared" si="1"/>
        <v>511.464</v>
      </c>
      <c r="G6" s="6">
        <v>30000</v>
      </c>
      <c r="H6" s="38">
        <v>364</v>
      </c>
      <c r="I6" s="7">
        <f t="shared" si="2"/>
        <v>614.432</v>
      </c>
      <c r="J6" s="6">
        <v>30000</v>
      </c>
      <c r="K6" s="51">
        <v>458</v>
      </c>
      <c r="L6" s="7">
        <f t="shared" si="3"/>
        <v>773.1039999999999</v>
      </c>
      <c r="M6" s="6">
        <v>27000</v>
      </c>
      <c r="N6" s="56">
        <f>(((N7-N5)/2)+N5)</f>
        <v>484.5</v>
      </c>
      <c r="O6" s="7">
        <f t="shared" si="4"/>
        <v>817.836</v>
      </c>
      <c r="P6" s="6">
        <v>20000</v>
      </c>
      <c r="Q6" s="51">
        <v>485</v>
      </c>
      <c r="R6" s="7">
        <f t="shared" si="5"/>
        <v>818.68</v>
      </c>
      <c r="S6" s="6">
        <v>10000</v>
      </c>
      <c r="T6" s="51">
        <v>501</v>
      </c>
      <c r="U6" s="7">
        <f>T6*1.688</f>
        <v>845.688</v>
      </c>
      <c r="V6" s="58">
        <v>0</v>
      </c>
      <c r="W6">
        <v>510</v>
      </c>
      <c r="X6" s="7">
        <f>W6*1.688</f>
        <v>860.88</v>
      </c>
      <c r="AC6" s="6">
        <v>30000</v>
      </c>
      <c r="AD6" s="7">
        <f>$B6-10</f>
        <v>200</v>
      </c>
      <c r="AE6" s="7">
        <f t="shared" si="6"/>
        <v>337.59999999999997</v>
      </c>
      <c r="AF6" s="6">
        <v>30000</v>
      </c>
      <c r="AG6" s="51">
        <f t="shared" si="7"/>
        <v>230</v>
      </c>
      <c r="AH6" s="7">
        <f t="shared" si="8"/>
        <v>388.24</v>
      </c>
      <c r="AI6" s="6">
        <v>30000</v>
      </c>
      <c r="AJ6" s="38">
        <v>323</v>
      </c>
      <c r="AK6" s="7">
        <f t="shared" si="9"/>
        <v>545.2239999999999</v>
      </c>
      <c r="AL6" s="6">
        <v>30000</v>
      </c>
      <c r="AM6" s="38">
        <v>390</v>
      </c>
      <c r="AN6" s="7">
        <f t="shared" si="10"/>
        <v>658.3199999999999</v>
      </c>
      <c r="AO6" s="6"/>
      <c r="AP6" s="6">
        <v>30000</v>
      </c>
      <c r="AQ6" s="38">
        <v>210</v>
      </c>
      <c r="AR6" s="7">
        <f t="shared" si="11"/>
        <v>354.47999999999996</v>
      </c>
      <c r="AS6" s="7"/>
    </row>
    <row r="7" spans="1:45" ht="12.75">
      <c r="A7" s="6">
        <v>40000</v>
      </c>
      <c r="B7" s="33">
        <v>256</v>
      </c>
      <c r="C7" s="7">
        <f t="shared" si="0"/>
        <v>432.128</v>
      </c>
      <c r="D7" s="6">
        <v>40000</v>
      </c>
      <c r="E7" s="52">
        <v>376</v>
      </c>
      <c r="F7" s="7">
        <f t="shared" si="1"/>
        <v>634.688</v>
      </c>
      <c r="G7" s="6">
        <v>40000</v>
      </c>
      <c r="H7" s="51">
        <v>438</v>
      </c>
      <c r="I7" s="7">
        <f t="shared" si="2"/>
        <v>739.3439999999999</v>
      </c>
      <c r="J7" s="6">
        <v>34000</v>
      </c>
      <c r="K7" s="56">
        <f>(((K8-K6)/2)+K6)</f>
        <v>491</v>
      </c>
      <c r="L7" s="7">
        <f t="shared" si="3"/>
        <v>828.808</v>
      </c>
      <c r="M7" s="13">
        <v>20000</v>
      </c>
      <c r="N7" s="33">
        <v>538</v>
      </c>
      <c r="O7" s="7">
        <f t="shared" si="4"/>
        <v>908.144</v>
      </c>
      <c r="P7" s="13">
        <v>10000</v>
      </c>
      <c r="Q7" s="33">
        <v>529</v>
      </c>
      <c r="R7" s="7">
        <f t="shared" si="5"/>
        <v>892.952</v>
      </c>
      <c r="S7" s="8">
        <v>0</v>
      </c>
      <c r="T7" s="2">
        <v>530</v>
      </c>
      <c r="U7" s="7">
        <f>T7*1.688</f>
        <v>894.64</v>
      </c>
      <c r="AC7" s="6">
        <v>40000</v>
      </c>
      <c r="AD7" s="7">
        <f>$B7-10</f>
        <v>246</v>
      </c>
      <c r="AE7" s="7">
        <f t="shared" si="6"/>
        <v>415.248</v>
      </c>
      <c r="AF7" s="6">
        <v>40000</v>
      </c>
      <c r="AG7" s="51">
        <f t="shared" si="7"/>
        <v>276</v>
      </c>
      <c r="AH7" s="7">
        <f t="shared" si="8"/>
        <v>465.888</v>
      </c>
      <c r="AI7" s="6">
        <v>40000</v>
      </c>
      <c r="AJ7" s="52">
        <v>396</v>
      </c>
      <c r="AK7" s="7">
        <f t="shared" si="9"/>
        <v>668.448</v>
      </c>
      <c r="AL7" s="6">
        <v>40000</v>
      </c>
      <c r="AM7" s="51">
        <v>472</v>
      </c>
      <c r="AN7" s="7">
        <f t="shared" si="10"/>
        <v>796.736</v>
      </c>
      <c r="AO7" s="6"/>
      <c r="AP7" s="6">
        <v>40000</v>
      </c>
      <c r="AQ7" s="33">
        <v>256</v>
      </c>
      <c r="AR7" s="7">
        <f t="shared" si="11"/>
        <v>432.128</v>
      </c>
      <c r="AS7" s="7"/>
    </row>
    <row r="8" spans="1:45" ht="12.75">
      <c r="A8" s="21">
        <v>51000</v>
      </c>
      <c r="B8" s="53">
        <v>341</v>
      </c>
      <c r="C8" s="7">
        <f t="shared" si="0"/>
        <v>575.608</v>
      </c>
      <c r="D8" s="6">
        <v>45500</v>
      </c>
      <c r="E8" s="55">
        <v>460</v>
      </c>
      <c r="F8" s="7">
        <f t="shared" si="1"/>
        <v>776.48</v>
      </c>
      <c r="G8" s="6">
        <v>40000</v>
      </c>
      <c r="H8" s="33">
        <v>648</v>
      </c>
      <c r="I8" s="7">
        <f t="shared" si="2"/>
        <v>1093.824</v>
      </c>
      <c r="J8" s="13">
        <v>30000</v>
      </c>
      <c r="K8" s="51">
        <v>524</v>
      </c>
      <c r="L8" s="7">
        <f t="shared" si="3"/>
        <v>884.512</v>
      </c>
      <c r="M8" s="13">
        <v>10000</v>
      </c>
      <c r="N8" s="52">
        <v>550</v>
      </c>
      <c r="O8" s="7">
        <f t="shared" si="4"/>
        <v>928.4</v>
      </c>
      <c r="P8" s="8">
        <v>0</v>
      </c>
      <c r="Q8" s="56">
        <v>545</v>
      </c>
      <c r="R8" s="7">
        <f t="shared" si="5"/>
        <v>919.9599999999999</v>
      </c>
      <c r="S8" s="6"/>
      <c r="T8" s="7"/>
      <c r="AC8" s="21">
        <v>52000</v>
      </c>
      <c r="AD8" s="7">
        <f>B8-10</f>
        <v>331</v>
      </c>
      <c r="AE8" s="7">
        <f t="shared" si="6"/>
        <v>558.728</v>
      </c>
      <c r="AF8" s="21">
        <v>51000</v>
      </c>
      <c r="AG8" s="51">
        <f t="shared" si="7"/>
        <v>361</v>
      </c>
      <c r="AH8" s="7">
        <f t="shared" si="8"/>
        <v>609.3679999999999</v>
      </c>
      <c r="AI8" s="6">
        <v>45500</v>
      </c>
      <c r="AJ8" s="54">
        <v>480</v>
      </c>
      <c r="AK8" s="7">
        <f t="shared" si="9"/>
        <v>810.24</v>
      </c>
      <c r="AL8" s="6">
        <v>40000</v>
      </c>
      <c r="AM8" s="38">
        <v>480</v>
      </c>
      <c r="AN8" s="7">
        <f t="shared" si="10"/>
        <v>810.24</v>
      </c>
      <c r="AO8" s="6"/>
      <c r="AP8" s="21">
        <v>51000</v>
      </c>
      <c r="AQ8" s="53">
        <v>341</v>
      </c>
      <c r="AR8" s="7">
        <f t="shared" si="11"/>
        <v>575.608</v>
      </c>
      <c r="AS8" s="7"/>
    </row>
    <row r="9" spans="1:45" ht="12.75">
      <c r="A9" s="21">
        <v>51000</v>
      </c>
      <c r="B9" s="81">
        <v>610</v>
      </c>
      <c r="C9" s="7">
        <f t="shared" si="0"/>
        <v>1029.68</v>
      </c>
      <c r="D9" s="6">
        <v>45500</v>
      </c>
      <c r="E9" s="55">
        <v>628</v>
      </c>
      <c r="F9" s="7">
        <f t="shared" si="1"/>
        <v>1060.064</v>
      </c>
      <c r="G9" s="13">
        <v>30000</v>
      </c>
      <c r="H9" s="38">
        <v>600</v>
      </c>
      <c r="I9" s="7">
        <f>H9*1.688</f>
        <v>1012.8</v>
      </c>
      <c r="J9" s="13">
        <v>20000</v>
      </c>
      <c r="K9" s="38">
        <v>559</v>
      </c>
      <c r="L9" s="7">
        <f t="shared" si="3"/>
        <v>943.592</v>
      </c>
      <c r="M9" s="8">
        <v>0</v>
      </c>
      <c r="N9" s="56">
        <v>550</v>
      </c>
      <c r="O9" s="7">
        <f t="shared" si="4"/>
        <v>928.4</v>
      </c>
      <c r="S9" s="13"/>
      <c r="T9" s="7"/>
      <c r="AC9" s="21">
        <v>52000</v>
      </c>
      <c r="AD9" s="7">
        <f aca="true" t="shared" si="12" ref="AD9:AD14">B9+10</f>
        <v>620</v>
      </c>
      <c r="AE9" s="7">
        <f t="shared" si="6"/>
        <v>1046.56</v>
      </c>
      <c r="AF9" s="21">
        <v>51000</v>
      </c>
      <c r="AG9" s="81">
        <v>610</v>
      </c>
      <c r="AH9" s="7">
        <f t="shared" si="8"/>
        <v>1029.68</v>
      </c>
      <c r="AI9" s="6">
        <v>45500</v>
      </c>
      <c r="AJ9" s="53">
        <v>550</v>
      </c>
      <c r="AK9" s="7">
        <f t="shared" si="9"/>
        <v>928.4</v>
      </c>
      <c r="AL9" s="13">
        <v>30000</v>
      </c>
      <c r="AM9" s="51">
        <v>521</v>
      </c>
      <c r="AN9" s="7">
        <f t="shared" si="10"/>
        <v>879.448</v>
      </c>
      <c r="AO9" s="13"/>
      <c r="AP9" s="21">
        <v>51000</v>
      </c>
      <c r="AQ9" s="81">
        <v>600</v>
      </c>
      <c r="AR9" s="7">
        <f t="shared" si="11"/>
        <v>1012.8</v>
      </c>
      <c r="AS9" s="7"/>
    </row>
    <row r="10" spans="1:45" ht="12.75">
      <c r="A10" s="13">
        <v>40000</v>
      </c>
      <c r="B10" s="33">
        <v>680</v>
      </c>
      <c r="C10" s="7">
        <f t="shared" si="0"/>
        <v>1147.84</v>
      </c>
      <c r="D10" s="13">
        <v>40000</v>
      </c>
      <c r="E10" s="52">
        <v>663</v>
      </c>
      <c r="F10" s="7">
        <f>E10*1.688</f>
        <v>1119.144</v>
      </c>
      <c r="G10" s="13">
        <v>20000</v>
      </c>
      <c r="H10" s="38">
        <v>584</v>
      </c>
      <c r="I10" s="7">
        <f>H10*1.688</f>
        <v>985.7919999999999</v>
      </c>
      <c r="J10" s="13">
        <v>10000</v>
      </c>
      <c r="K10" s="33">
        <v>567</v>
      </c>
      <c r="L10" s="7">
        <f t="shared" si="3"/>
        <v>957.096</v>
      </c>
      <c r="M10" s="8"/>
      <c r="N10" s="75"/>
      <c r="O10" s="7"/>
      <c r="S10" s="20"/>
      <c r="T10" s="7"/>
      <c r="AC10" s="13">
        <v>40000</v>
      </c>
      <c r="AD10" s="7">
        <f t="shared" si="12"/>
        <v>690</v>
      </c>
      <c r="AE10" s="7">
        <f>AD10*1.688</f>
        <v>1164.72</v>
      </c>
      <c r="AF10" s="13">
        <v>40000</v>
      </c>
      <c r="AG10" s="33">
        <v>681</v>
      </c>
      <c r="AH10" s="7">
        <f t="shared" si="8"/>
        <v>1149.528</v>
      </c>
      <c r="AI10" s="13">
        <v>40000</v>
      </c>
      <c r="AJ10" s="38">
        <v>585</v>
      </c>
      <c r="AK10" s="7">
        <f t="shared" si="9"/>
        <v>987.48</v>
      </c>
      <c r="AL10" s="13">
        <v>20000</v>
      </c>
      <c r="AM10" s="33">
        <v>537</v>
      </c>
      <c r="AN10" s="7">
        <f t="shared" si="10"/>
        <v>906.456</v>
      </c>
      <c r="AO10" s="13"/>
      <c r="AP10" s="13">
        <v>40000</v>
      </c>
      <c r="AQ10" s="33">
        <v>670</v>
      </c>
      <c r="AR10" s="7">
        <f t="shared" si="11"/>
        <v>1130.96</v>
      </c>
      <c r="AS10" s="7"/>
    </row>
    <row r="11" spans="1:45" ht="12.75">
      <c r="A11" s="13">
        <v>30000</v>
      </c>
      <c r="B11" s="33">
        <v>692</v>
      </c>
      <c r="C11" s="7">
        <f t="shared" si="0"/>
        <v>1168.096</v>
      </c>
      <c r="D11" s="13">
        <v>30000</v>
      </c>
      <c r="E11" s="33">
        <v>641</v>
      </c>
      <c r="F11" s="7">
        <f>E11*1.688</f>
        <v>1082.008</v>
      </c>
      <c r="G11" s="13">
        <v>10000</v>
      </c>
      <c r="H11" s="51">
        <v>577</v>
      </c>
      <c r="I11" s="7">
        <f>H11*1.688</f>
        <v>973.976</v>
      </c>
      <c r="J11" s="8">
        <v>0</v>
      </c>
      <c r="K11">
        <v>550</v>
      </c>
      <c r="L11" s="7">
        <f t="shared" si="3"/>
        <v>928.4</v>
      </c>
      <c r="S11" s="8"/>
      <c r="AC11" s="13">
        <v>30000</v>
      </c>
      <c r="AD11" s="7">
        <f t="shared" si="12"/>
        <v>702</v>
      </c>
      <c r="AE11" s="7">
        <f>AD11*1.688</f>
        <v>1184.9759999999999</v>
      </c>
      <c r="AF11" s="13">
        <v>30000</v>
      </c>
      <c r="AG11" s="33">
        <v>695</v>
      </c>
      <c r="AH11" s="7">
        <f t="shared" si="8"/>
        <v>1173.1599999999999</v>
      </c>
      <c r="AI11" s="13">
        <v>30000</v>
      </c>
      <c r="AJ11" s="38">
        <v>630</v>
      </c>
      <c r="AK11" s="7">
        <f t="shared" si="9"/>
        <v>1063.44</v>
      </c>
      <c r="AL11" s="13">
        <v>10000</v>
      </c>
      <c r="AM11" s="33">
        <v>545</v>
      </c>
      <c r="AN11" s="7">
        <f t="shared" si="10"/>
        <v>919.9599999999999</v>
      </c>
      <c r="AO11" s="13"/>
      <c r="AP11" s="13">
        <v>30000</v>
      </c>
      <c r="AQ11" s="33">
        <v>682</v>
      </c>
      <c r="AR11" s="7">
        <f t="shared" si="11"/>
        <v>1151.216</v>
      </c>
      <c r="AS11" s="7"/>
    </row>
    <row r="12" spans="1:45" ht="12.75">
      <c r="A12" s="13">
        <v>20000</v>
      </c>
      <c r="B12" s="33">
        <v>699</v>
      </c>
      <c r="C12" s="7">
        <f t="shared" si="0"/>
        <v>1179.912</v>
      </c>
      <c r="D12" s="13">
        <v>20000</v>
      </c>
      <c r="E12" s="33">
        <v>639</v>
      </c>
      <c r="F12" s="7">
        <f>E12*1.688</f>
        <v>1078.632</v>
      </c>
      <c r="G12" s="8">
        <v>0</v>
      </c>
      <c r="H12" s="75">
        <v>550</v>
      </c>
      <c r="I12" s="7">
        <f>H12*1.688</f>
        <v>928.4</v>
      </c>
      <c r="S12" s="8"/>
      <c r="T12" s="8"/>
      <c r="AC12" s="13">
        <v>20000</v>
      </c>
      <c r="AD12" s="7">
        <f t="shared" si="12"/>
        <v>709</v>
      </c>
      <c r="AE12" s="7">
        <f>AD12*1.688</f>
        <v>1196.792</v>
      </c>
      <c r="AF12" s="13">
        <v>20000</v>
      </c>
      <c r="AG12" s="33">
        <v>689</v>
      </c>
      <c r="AH12" s="7">
        <f t="shared" si="8"/>
        <v>1163.032</v>
      </c>
      <c r="AI12" s="13">
        <v>20000</v>
      </c>
      <c r="AJ12" s="38">
        <v>593</v>
      </c>
      <c r="AK12" s="7">
        <f t="shared" si="9"/>
        <v>1000.9839999999999</v>
      </c>
      <c r="AL12" s="8">
        <v>0</v>
      </c>
      <c r="AM12">
        <v>510</v>
      </c>
      <c r="AN12" s="7">
        <f t="shared" si="10"/>
        <v>860.88</v>
      </c>
      <c r="AO12" s="20"/>
      <c r="AP12" s="13">
        <v>20000</v>
      </c>
      <c r="AQ12" s="33">
        <v>689</v>
      </c>
      <c r="AR12" s="7">
        <f t="shared" si="11"/>
        <v>1163.032</v>
      </c>
      <c r="AS12" s="7"/>
    </row>
    <row r="13" spans="1:45" ht="12.75">
      <c r="A13" s="13">
        <v>10000</v>
      </c>
      <c r="B13" s="33">
        <v>625</v>
      </c>
      <c r="C13" s="7">
        <f t="shared" si="0"/>
        <v>1055</v>
      </c>
      <c r="D13" s="13">
        <v>10000</v>
      </c>
      <c r="E13" s="33">
        <v>588</v>
      </c>
      <c r="F13" s="7">
        <f>E13*1.688</f>
        <v>992.544</v>
      </c>
      <c r="K13" s="75"/>
      <c r="AC13" s="13">
        <v>10000</v>
      </c>
      <c r="AD13" s="7">
        <f t="shared" si="12"/>
        <v>635</v>
      </c>
      <c r="AE13" s="7">
        <f>AD13*1.688</f>
        <v>1071.8799999999999</v>
      </c>
      <c r="AF13" s="13">
        <v>10000</v>
      </c>
      <c r="AG13" s="33">
        <v>615</v>
      </c>
      <c r="AH13" s="7">
        <f t="shared" si="8"/>
        <v>1038.12</v>
      </c>
      <c r="AI13" s="13">
        <v>10000</v>
      </c>
      <c r="AJ13" s="33">
        <v>578</v>
      </c>
      <c r="AK13" s="7">
        <f t="shared" si="9"/>
        <v>975.664</v>
      </c>
      <c r="AO13" s="8"/>
      <c r="AP13" s="13">
        <v>10000</v>
      </c>
      <c r="AQ13" s="33">
        <v>615</v>
      </c>
      <c r="AR13" s="7">
        <f t="shared" si="11"/>
        <v>1038.12</v>
      </c>
      <c r="AS13" s="7"/>
    </row>
    <row r="14" spans="1:45" ht="12.75">
      <c r="A14" s="8">
        <v>0</v>
      </c>
      <c r="B14" s="75">
        <v>560</v>
      </c>
      <c r="C14" s="7">
        <f>B14*1.688</f>
        <v>945.28</v>
      </c>
      <c r="D14" s="8">
        <v>0</v>
      </c>
      <c r="E14" s="75">
        <v>550</v>
      </c>
      <c r="F14" s="7">
        <f>E14*1.688</f>
        <v>928.4</v>
      </c>
      <c r="H14" s="75"/>
      <c r="AC14" s="8">
        <v>0</v>
      </c>
      <c r="AD14" s="7">
        <f t="shared" si="12"/>
        <v>570</v>
      </c>
      <c r="AE14" s="7">
        <f>AD14*1.688</f>
        <v>962.16</v>
      </c>
      <c r="AF14" s="8">
        <v>0</v>
      </c>
      <c r="AG14" s="75">
        <v>550</v>
      </c>
      <c r="AH14" s="7">
        <f>AG14*1.688</f>
        <v>928.4</v>
      </c>
      <c r="AI14" s="8">
        <v>0</v>
      </c>
      <c r="AJ14">
        <v>530</v>
      </c>
      <c r="AK14" s="7">
        <f t="shared" si="9"/>
        <v>894.64</v>
      </c>
      <c r="AL14" s="8"/>
      <c r="AN14" s="7"/>
      <c r="AO14" s="8"/>
      <c r="AP14" s="8">
        <v>0</v>
      </c>
      <c r="AQ14" s="75">
        <v>550</v>
      </c>
      <c r="AR14" s="7">
        <f>AQ14*1.688</f>
        <v>928.4</v>
      </c>
      <c r="AS14" s="7"/>
    </row>
    <row r="15" spans="8:45" ht="12.75">
      <c r="H15" s="75"/>
      <c r="J15" s="25"/>
      <c r="L15" s="55" t="s">
        <v>616</v>
      </c>
      <c r="AQ15" s="8"/>
      <c r="AS15" s="7"/>
    </row>
    <row r="17" spans="1:29" ht="12.75">
      <c r="A17" t="s">
        <v>704</v>
      </c>
      <c r="J17" s="14"/>
      <c r="O17" t="s">
        <v>858</v>
      </c>
      <c r="AC17" t="s">
        <v>606</v>
      </c>
    </row>
    <row r="18" spans="1:15" ht="12.75">
      <c r="A18" t="s">
        <v>371</v>
      </c>
      <c r="L18" t="s">
        <v>856</v>
      </c>
      <c r="O18" t="s">
        <v>859</v>
      </c>
    </row>
    <row r="19" spans="12:15" ht="12.75">
      <c r="L19" t="s">
        <v>857</v>
      </c>
      <c r="O19" t="s">
        <v>860</v>
      </c>
    </row>
    <row r="20" spans="1:22" ht="12.75">
      <c r="A20" s="33" t="s">
        <v>688</v>
      </c>
      <c r="R20" s="40"/>
      <c r="V20" s="8"/>
    </row>
    <row r="21" spans="1:24" ht="12.75">
      <c r="A21" s="35"/>
      <c r="L21" s="27"/>
      <c r="M21" s="27"/>
      <c r="N21" s="27"/>
      <c r="R21" s="40"/>
      <c r="U21" s="8"/>
      <c r="V21" s="22"/>
      <c r="W21" s="22"/>
      <c r="X21" s="8"/>
    </row>
    <row r="22" spans="1:23" ht="12.75">
      <c r="A22" t="s">
        <v>598</v>
      </c>
      <c r="J22" s="25"/>
      <c r="T22" s="45"/>
      <c r="U22" s="45"/>
      <c r="V22" s="59"/>
      <c r="W22" s="83"/>
    </row>
    <row r="23" spans="10:23" ht="12.75">
      <c r="J23" s="25"/>
      <c r="U23" s="55"/>
      <c r="W23" s="8"/>
    </row>
    <row r="24" spans="10:23" ht="12.75">
      <c r="J24" s="25"/>
      <c r="T24" s="27"/>
      <c r="U24" s="27"/>
      <c r="W24" s="8"/>
    </row>
    <row r="25" spans="9:21" ht="12.75">
      <c r="I25" s="1" t="s">
        <v>582</v>
      </c>
      <c r="J25" s="25"/>
      <c r="L25" s="11" t="s">
        <v>861</v>
      </c>
      <c r="M25" s="11" t="s">
        <v>370</v>
      </c>
      <c r="N25" s="11" t="s">
        <v>369</v>
      </c>
      <c r="R25" s="11"/>
      <c r="S25" s="11"/>
      <c r="T25" s="11"/>
      <c r="U25" s="11"/>
    </row>
    <row r="26" spans="10:22" ht="12.75">
      <c r="J26" s="25"/>
      <c r="L26" s="27"/>
      <c r="M26" s="27"/>
      <c r="N26" s="27"/>
      <c r="S26" s="23"/>
      <c r="T26" s="27"/>
      <c r="U26" s="27"/>
      <c r="V26" s="25"/>
    </row>
    <row r="27" spans="10:23" ht="12.75">
      <c r="J27" s="99"/>
      <c r="L27" s="27"/>
      <c r="M27" s="27"/>
      <c r="N27" s="27"/>
      <c r="O27" t="s">
        <v>622</v>
      </c>
      <c r="P27" s="139" t="s">
        <v>1627</v>
      </c>
      <c r="S27" s="22"/>
      <c r="T27" s="27"/>
      <c r="U27" s="27"/>
      <c r="V27" s="27"/>
      <c r="W27" s="8"/>
    </row>
    <row r="28" spans="10:24" ht="12.75">
      <c r="J28" s="25"/>
      <c r="L28" s="27"/>
      <c r="M28" s="27"/>
      <c r="N28" s="27"/>
      <c r="O28" t="s">
        <v>830</v>
      </c>
      <c r="P28" s="24" t="s">
        <v>1326</v>
      </c>
      <c r="R28" s="72"/>
      <c r="S28" s="72"/>
      <c r="T28" s="27"/>
      <c r="U28" s="27"/>
      <c r="V28" s="27"/>
      <c r="W28" s="8"/>
      <c r="X28" s="40"/>
    </row>
    <row r="29" spans="12:24" ht="12.75">
      <c r="L29" s="27"/>
      <c r="M29" s="27" t="s">
        <v>867</v>
      </c>
      <c r="N29" s="27" t="s">
        <v>1743</v>
      </c>
      <c r="O29" t="s">
        <v>719</v>
      </c>
      <c r="R29" s="27"/>
      <c r="S29" s="72"/>
      <c r="T29" s="27"/>
      <c r="U29" s="23"/>
      <c r="V29" s="27"/>
      <c r="X29" s="40"/>
    </row>
    <row r="30" spans="12:22" ht="12.75">
      <c r="L30" s="23"/>
      <c r="M30" s="23" t="s">
        <v>868</v>
      </c>
      <c r="N30" s="23" t="s">
        <v>1806</v>
      </c>
      <c r="R30" s="87"/>
      <c r="S30" s="87"/>
      <c r="T30" s="107"/>
      <c r="U30" s="87"/>
      <c r="V30" s="100"/>
    </row>
    <row r="31" spans="10:24" ht="12.75">
      <c r="J31" s="25"/>
      <c r="L31" s="27"/>
      <c r="M31" s="27"/>
      <c r="N31" s="27"/>
      <c r="S31" s="72"/>
      <c r="T31" s="27"/>
      <c r="U31" s="27"/>
      <c r="W31" s="8"/>
      <c r="X31" s="40"/>
    </row>
    <row r="32" spans="10:24" ht="12.75">
      <c r="J32" s="25"/>
      <c r="L32" s="27"/>
      <c r="M32" s="27"/>
      <c r="N32" s="27"/>
      <c r="R32" s="62"/>
      <c r="S32" s="62"/>
      <c r="T32" s="62"/>
      <c r="U32" s="77"/>
      <c r="W32" s="8"/>
      <c r="X32" s="40"/>
    </row>
    <row r="33" spans="12:23" ht="12.75">
      <c r="L33" s="27"/>
      <c r="M33" s="27">
        <v>323</v>
      </c>
      <c r="N33" s="27">
        <v>366</v>
      </c>
      <c r="O33" t="s">
        <v>862</v>
      </c>
      <c r="R33" s="77"/>
      <c r="S33" s="77"/>
      <c r="T33" s="77"/>
      <c r="U33" s="77"/>
      <c r="W33" s="8"/>
    </row>
    <row r="34" spans="10:21" ht="12.75">
      <c r="J34" s="25"/>
      <c r="L34" s="77">
        <f>L33*6.5</f>
        <v>0</v>
      </c>
      <c r="M34" s="77">
        <f>M33*6.5</f>
        <v>2099.5</v>
      </c>
      <c r="N34" s="77">
        <f>N33*6.5</f>
        <v>2379</v>
      </c>
      <c r="O34" t="s">
        <v>266</v>
      </c>
      <c r="Q34" s="24" t="s">
        <v>665</v>
      </c>
      <c r="R34" s="77"/>
      <c r="S34" s="77"/>
      <c r="T34" s="77"/>
      <c r="U34" s="77"/>
    </row>
    <row r="35" spans="12:24" ht="12.75">
      <c r="L35" s="77">
        <f>L33*6.8</f>
        <v>0</v>
      </c>
      <c r="M35" s="77">
        <f>M33*6.8</f>
        <v>2196.4</v>
      </c>
      <c r="N35" s="77">
        <f>N33*6.8</f>
        <v>2488.7999999999997</v>
      </c>
      <c r="O35" t="s">
        <v>722</v>
      </c>
      <c r="Q35" s="24" t="s">
        <v>666</v>
      </c>
      <c r="R35" s="40"/>
      <c r="S35" s="40"/>
      <c r="T35" s="23"/>
      <c r="U35" s="40"/>
      <c r="V35" s="24"/>
      <c r="X35" s="40"/>
    </row>
    <row r="36" spans="10:21" ht="12.75">
      <c r="J36" s="25"/>
      <c r="L36" s="23"/>
      <c r="M36" s="23" t="s">
        <v>894</v>
      </c>
      <c r="N36" s="23" t="s">
        <v>377</v>
      </c>
      <c r="O36" s="24"/>
      <c r="S36" s="27"/>
      <c r="T36" s="27"/>
      <c r="U36" s="27"/>
    </row>
    <row r="37" spans="10:21" ht="12.75">
      <c r="J37" s="25"/>
      <c r="R37" s="27"/>
      <c r="S37" s="77"/>
      <c r="T37" s="27"/>
      <c r="U37" s="77"/>
    </row>
    <row r="38" spans="12:21" ht="12.75">
      <c r="L38" s="27"/>
      <c r="M38" s="27"/>
      <c r="N38" s="27"/>
      <c r="R38" s="40"/>
      <c r="S38" s="40"/>
      <c r="T38" s="40"/>
      <c r="U38" s="40"/>
    </row>
    <row r="39" spans="10:24" ht="12.75">
      <c r="J39" s="25"/>
      <c r="L39" s="27"/>
      <c r="M39" s="27"/>
      <c r="N39" s="68" t="s">
        <v>475</v>
      </c>
      <c r="O39" s="14" t="s">
        <v>349</v>
      </c>
      <c r="X39" s="40"/>
    </row>
    <row r="40" spans="10:24" ht="12.75">
      <c r="J40" s="25"/>
      <c r="L40" s="27"/>
      <c r="M40" s="27"/>
      <c r="N40" s="27" t="s">
        <v>379</v>
      </c>
      <c r="O40" t="s">
        <v>454</v>
      </c>
      <c r="R40" s="27"/>
      <c r="S40" s="72"/>
      <c r="T40" s="27"/>
      <c r="U40" s="27"/>
      <c r="W40" s="8"/>
      <c r="X40" s="40"/>
    </row>
    <row r="41" spans="12:24" ht="12.75">
      <c r="L41" s="27"/>
      <c r="M41" s="27"/>
      <c r="N41" s="27" t="s">
        <v>456</v>
      </c>
      <c r="O41" t="s">
        <v>972</v>
      </c>
      <c r="R41" s="40"/>
      <c r="S41" s="91"/>
      <c r="T41" s="23"/>
      <c r="U41" s="40"/>
      <c r="W41" s="8"/>
      <c r="X41" s="40"/>
    </row>
    <row r="42" spans="12:15" ht="12.75">
      <c r="L42" s="27"/>
      <c r="M42" s="27"/>
      <c r="N42" s="27" t="s">
        <v>457</v>
      </c>
      <c r="O42" t="s">
        <v>1505</v>
      </c>
    </row>
    <row r="43" spans="10:24" ht="12.75">
      <c r="J43" s="25"/>
      <c r="L43" s="27"/>
      <c r="M43" s="27"/>
      <c r="N43" s="23" t="s">
        <v>455</v>
      </c>
      <c r="R43" s="39"/>
      <c r="S43" s="39"/>
      <c r="T43" s="39"/>
      <c r="U43" s="39"/>
      <c r="X43" s="40"/>
    </row>
    <row r="44" spans="10:24" ht="12.75">
      <c r="J44" s="25"/>
      <c r="L44" s="27"/>
      <c r="M44" s="27"/>
      <c r="N44" s="27"/>
      <c r="R44" s="40"/>
      <c r="S44" s="40"/>
      <c r="T44" s="40"/>
      <c r="U44" s="40"/>
      <c r="X44" s="40"/>
    </row>
    <row r="45" spans="10:24" ht="12.75">
      <c r="J45" s="25"/>
      <c r="L45" s="27"/>
      <c r="M45" s="27"/>
      <c r="N45" s="27"/>
      <c r="O45" s="14" t="s">
        <v>1073</v>
      </c>
      <c r="X45" s="40"/>
    </row>
    <row r="46" spans="9:21" ht="12.75">
      <c r="I46" s="1" t="s">
        <v>583</v>
      </c>
      <c r="L46" s="23"/>
      <c r="M46" s="27" t="s">
        <v>866</v>
      </c>
      <c r="N46" s="27" t="s">
        <v>373</v>
      </c>
      <c r="Q46" s="134" t="s">
        <v>453</v>
      </c>
      <c r="R46" s="72"/>
      <c r="S46" s="72"/>
      <c r="T46" s="72"/>
      <c r="U46" s="72"/>
    </row>
    <row r="47" spans="12:21" ht="12.75">
      <c r="L47" s="27"/>
      <c r="M47" s="27" t="s">
        <v>1713</v>
      </c>
      <c r="N47" s="27" t="s">
        <v>452</v>
      </c>
      <c r="Q47" s="23" t="s">
        <v>374</v>
      </c>
      <c r="R47" s="39"/>
      <c r="S47" s="39"/>
      <c r="T47" s="45"/>
      <c r="U47" s="39"/>
    </row>
    <row r="48" spans="12:21" ht="12.75">
      <c r="L48" s="27"/>
      <c r="M48" s="23" t="s">
        <v>865</v>
      </c>
      <c r="N48" s="23" t="s">
        <v>374</v>
      </c>
      <c r="R48" s="40"/>
      <c r="S48" s="40"/>
      <c r="T48" s="23"/>
      <c r="U48" s="40"/>
    </row>
    <row r="49" ht="12.75">
      <c r="L49" s="27"/>
    </row>
    <row r="50" spans="10:21" ht="12.75">
      <c r="J50" s="40"/>
      <c r="L50" s="27"/>
      <c r="N50" s="153" t="s">
        <v>465</v>
      </c>
      <c r="O50" s="14" t="s">
        <v>844</v>
      </c>
      <c r="R50" s="39"/>
      <c r="S50" s="39"/>
      <c r="U50" s="39"/>
    </row>
    <row r="51" spans="12:21" ht="12.75">
      <c r="L51" s="23"/>
      <c r="N51" s="27" t="s">
        <v>466</v>
      </c>
      <c r="O51" s="34" t="s">
        <v>1475</v>
      </c>
      <c r="R51" s="40"/>
      <c r="S51" s="40"/>
      <c r="U51" s="40"/>
    </row>
    <row r="52" spans="12:24" ht="12.75">
      <c r="L52" s="27"/>
      <c r="M52" s="27"/>
      <c r="N52" s="27" t="s">
        <v>468</v>
      </c>
      <c r="O52" s="34" t="s">
        <v>467</v>
      </c>
      <c r="S52" s="27"/>
      <c r="T52" s="27"/>
      <c r="U52" s="27"/>
      <c r="X52" s="40"/>
    </row>
    <row r="53" spans="10:24" ht="12.75">
      <c r="J53" s="25"/>
      <c r="L53" s="27"/>
      <c r="M53" s="27"/>
      <c r="N53" s="27" t="s">
        <v>1564</v>
      </c>
      <c r="O53" s="34" t="s">
        <v>1565</v>
      </c>
      <c r="R53" s="85"/>
      <c r="S53" s="85"/>
      <c r="U53" s="85"/>
      <c r="V53" s="55"/>
      <c r="X53" s="40"/>
    </row>
    <row r="54" spans="10:24" ht="12.75">
      <c r="J54" s="25"/>
      <c r="L54" s="27"/>
      <c r="M54" s="27"/>
      <c r="N54" s="27" t="s">
        <v>470</v>
      </c>
      <c r="O54" s="34" t="s">
        <v>1567</v>
      </c>
      <c r="R54" s="40"/>
      <c r="S54" s="40"/>
      <c r="U54" s="40"/>
      <c r="X54" s="40"/>
    </row>
    <row r="55" spans="10:24" ht="12.75">
      <c r="J55" s="25"/>
      <c r="L55" s="27"/>
      <c r="M55" s="27"/>
      <c r="N55" s="27" t="s">
        <v>469</v>
      </c>
      <c r="O55" s="34" t="s">
        <v>1443</v>
      </c>
      <c r="S55" s="27"/>
      <c r="T55" s="27"/>
      <c r="U55" s="27"/>
      <c r="X55" s="40"/>
    </row>
    <row r="56" spans="10:24" ht="12.75">
      <c r="J56" s="25"/>
      <c r="L56" s="27"/>
      <c r="M56" s="27"/>
      <c r="N56" s="27" t="s">
        <v>471</v>
      </c>
      <c r="O56" s="34" t="s">
        <v>1479</v>
      </c>
      <c r="R56" s="27"/>
      <c r="S56" s="27"/>
      <c r="T56" s="27"/>
      <c r="U56" s="27"/>
      <c r="X56" s="40"/>
    </row>
    <row r="57" spans="10:24" ht="12.75">
      <c r="J57" s="25"/>
      <c r="L57" s="27"/>
      <c r="M57" s="27"/>
      <c r="N57" s="23" t="s">
        <v>463</v>
      </c>
      <c r="R57" s="40"/>
      <c r="S57" s="40"/>
      <c r="T57" s="23"/>
      <c r="U57" s="40"/>
      <c r="X57" s="40"/>
    </row>
    <row r="58" spans="10:24" ht="12.75">
      <c r="J58" s="25"/>
      <c r="L58" s="27"/>
      <c r="M58" s="27"/>
      <c r="X58" s="40"/>
    </row>
    <row r="59" spans="10:24" ht="12.75">
      <c r="J59" s="25"/>
      <c r="L59" s="27"/>
      <c r="M59" s="27"/>
      <c r="N59" s="153" t="s">
        <v>464</v>
      </c>
      <c r="O59" s="14" t="s">
        <v>459</v>
      </c>
      <c r="R59" s="32"/>
      <c r="S59" s="32"/>
      <c r="T59" s="32"/>
      <c r="U59" s="32"/>
      <c r="V59" s="11"/>
      <c r="X59" s="40"/>
    </row>
    <row r="60" spans="10:24" ht="12.75">
      <c r="J60" s="25"/>
      <c r="L60" s="27"/>
      <c r="M60" s="27"/>
      <c r="N60" s="27" t="s">
        <v>460</v>
      </c>
      <c r="O60" t="s">
        <v>328</v>
      </c>
      <c r="Q60" s="135" t="s">
        <v>1656</v>
      </c>
      <c r="R60" s="23"/>
      <c r="S60" s="23"/>
      <c r="T60" s="23"/>
      <c r="U60" s="23"/>
      <c r="X60" s="40"/>
    </row>
    <row r="61" spans="10:24" ht="12.75">
      <c r="J61" s="25"/>
      <c r="L61" s="27"/>
      <c r="M61" s="27"/>
      <c r="N61" s="27" t="s">
        <v>461</v>
      </c>
      <c r="O61" t="s">
        <v>329</v>
      </c>
      <c r="Q61" s="135" t="s">
        <v>1589</v>
      </c>
      <c r="R61" s="94"/>
      <c r="S61" s="94"/>
      <c r="T61" s="94"/>
      <c r="U61" s="94"/>
      <c r="V61" s="34"/>
      <c r="W61" s="34"/>
      <c r="X61" s="40"/>
    </row>
    <row r="62" spans="10:24" ht="12.75">
      <c r="J62" s="25"/>
      <c r="L62" s="27"/>
      <c r="M62" s="27"/>
      <c r="N62" s="27" t="s">
        <v>462</v>
      </c>
      <c r="O62" t="s">
        <v>330</v>
      </c>
      <c r="Q62" s="135" t="s">
        <v>1657</v>
      </c>
      <c r="R62" s="39"/>
      <c r="S62" s="39"/>
      <c r="T62" s="39"/>
      <c r="U62" s="39"/>
      <c r="V62" s="27"/>
      <c r="X62" s="27"/>
    </row>
    <row r="63" spans="10:24" ht="12.75">
      <c r="J63" s="25"/>
      <c r="L63" s="23"/>
      <c r="M63" s="23"/>
      <c r="N63" s="23" t="s">
        <v>458</v>
      </c>
      <c r="R63" s="101"/>
      <c r="S63" s="31"/>
      <c r="T63" s="31"/>
      <c r="U63" s="101"/>
      <c r="V63" s="34"/>
      <c r="W63" s="34"/>
      <c r="X63" s="27"/>
    </row>
    <row r="64" spans="10:24" ht="12.75">
      <c r="J64" s="25"/>
      <c r="L64" s="27"/>
      <c r="M64" s="27"/>
      <c r="N64" s="27"/>
      <c r="R64" s="40"/>
      <c r="S64" s="40"/>
      <c r="T64" s="40"/>
      <c r="U64" s="40"/>
      <c r="V64" s="27"/>
      <c r="X64" s="40"/>
    </row>
    <row r="65" spans="10:24" ht="12.75">
      <c r="J65" s="25"/>
      <c r="L65" s="27"/>
      <c r="M65" s="27"/>
      <c r="N65" s="27"/>
      <c r="R65" s="94"/>
      <c r="S65" s="94"/>
      <c r="T65" s="94"/>
      <c r="U65" s="94"/>
      <c r="V65" s="34"/>
      <c r="W65" s="34"/>
      <c r="X65" s="27"/>
    </row>
    <row r="66" spans="10:22" ht="12.75">
      <c r="J66" s="25"/>
      <c r="L66" s="27"/>
      <c r="M66" s="76" t="s">
        <v>500</v>
      </c>
      <c r="N66" s="85" t="s">
        <v>1216</v>
      </c>
      <c r="O66" s="14" t="s">
        <v>1680</v>
      </c>
      <c r="R66" s="39"/>
      <c r="S66" s="39"/>
      <c r="T66" s="39"/>
      <c r="U66" s="39"/>
      <c r="V66" s="27"/>
    </row>
    <row r="67" spans="9:23" ht="12.75">
      <c r="I67" s="1" t="s">
        <v>584</v>
      </c>
      <c r="J67" s="25"/>
      <c r="L67" s="27"/>
      <c r="M67" s="23" t="s">
        <v>865</v>
      </c>
      <c r="N67" s="23" t="s">
        <v>885</v>
      </c>
      <c r="R67" s="101"/>
      <c r="S67" s="31"/>
      <c r="T67" s="31"/>
      <c r="U67" s="101"/>
      <c r="V67" s="34"/>
      <c r="W67" s="34"/>
    </row>
    <row r="68" spans="10:24" ht="12.75">
      <c r="J68" s="25"/>
      <c r="L68" s="23"/>
      <c r="M68" s="23"/>
      <c r="N68" s="23"/>
      <c r="X68" s="27"/>
    </row>
    <row r="69" spans="10:15" ht="12.75">
      <c r="J69" s="25"/>
      <c r="L69" s="27"/>
      <c r="M69" s="27" t="s">
        <v>1915</v>
      </c>
      <c r="N69" s="39" t="s">
        <v>1824</v>
      </c>
      <c r="O69" t="s">
        <v>1765</v>
      </c>
    </row>
    <row r="70" spans="10:22" ht="12.75">
      <c r="J70" s="25"/>
      <c r="L70" s="23"/>
      <c r="M70" s="23" t="s">
        <v>865</v>
      </c>
      <c r="N70" s="23" t="s">
        <v>374</v>
      </c>
      <c r="O70" t="s">
        <v>1770</v>
      </c>
      <c r="R70" s="27"/>
      <c r="S70" s="27"/>
      <c r="T70" s="27"/>
      <c r="U70" s="27"/>
      <c r="V70" s="39"/>
    </row>
    <row r="71" spans="10:24" ht="12.75">
      <c r="J71" s="25"/>
      <c r="L71" s="23"/>
      <c r="M71" s="23"/>
      <c r="N71" s="23"/>
      <c r="R71" s="32"/>
      <c r="S71" s="32"/>
      <c r="T71" s="32"/>
      <c r="U71" s="32"/>
      <c r="X71" s="40"/>
    </row>
    <row r="72" spans="10:21" ht="12.75">
      <c r="J72" s="25"/>
      <c r="L72" s="27"/>
      <c r="M72" s="27"/>
      <c r="N72" s="27"/>
      <c r="O72" t="s">
        <v>1076</v>
      </c>
      <c r="S72" s="27"/>
      <c r="T72" s="27"/>
      <c r="U72" s="27"/>
    </row>
    <row r="73" spans="10:21" ht="12.75">
      <c r="J73" s="25"/>
      <c r="L73" s="23"/>
      <c r="M73" s="23"/>
      <c r="N73" s="23"/>
      <c r="R73" s="27"/>
      <c r="T73" s="27"/>
      <c r="U73" s="39"/>
    </row>
    <row r="74" spans="10:24" ht="12.75">
      <c r="J74" s="25"/>
      <c r="L74" s="27"/>
      <c r="M74" s="27"/>
      <c r="N74" s="27"/>
      <c r="R74" s="27"/>
      <c r="X74" s="40"/>
    </row>
    <row r="75" spans="10:22" ht="12.75">
      <c r="J75" s="25"/>
      <c r="L75" s="27"/>
      <c r="M75" s="27"/>
      <c r="N75" s="27"/>
      <c r="O75" t="s">
        <v>260</v>
      </c>
      <c r="R75" s="39"/>
      <c r="T75" s="39"/>
      <c r="U75" s="39"/>
      <c r="V75" s="45"/>
    </row>
    <row r="76" spans="10:21" ht="12.75">
      <c r="J76" s="25"/>
      <c r="L76" s="23"/>
      <c r="M76" s="23"/>
      <c r="N76" s="23"/>
      <c r="R76" s="27"/>
      <c r="T76" s="27"/>
      <c r="U76" s="27"/>
    </row>
    <row r="77" spans="10:24" ht="12.75">
      <c r="J77" s="25"/>
      <c r="L77" s="27"/>
      <c r="M77" s="27"/>
      <c r="N77" s="27"/>
      <c r="R77" s="27"/>
      <c r="S77" s="27"/>
      <c r="T77" s="27"/>
      <c r="U77" s="27"/>
      <c r="X77" s="40"/>
    </row>
    <row r="78" spans="10:21" ht="12.75">
      <c r="J78" s="25"/>
      <c r="L78" s="27"/>
      <c r="M78" s="27"/>
      <c r="N78" s="27"/>
      <c r="O78" s="11" t="s">
        <v>1754</v>
      </c>
      <c r="R78" s="27"/>
      <c r="S78" s="27"/>
      <c r="T78" s="27"/>
      <c r="U78" s="27"/>
    </row>
    <row r="79" spans="10:22" ht="12.75">
      <c r="J79" s="25"/>
      <c r="L79" s="27"/>
      <c r="M79" s="27"/>
      <c r="N79" s="27"/>
      <c r="R79" s="27"/>
      <c r="S79" s="27"/>
      <c r="T79" s="40"/>
      <c r="U79" s="40"/>
      <c r="V79" s="27"/>
    </row>
    <row r="80" spans="10:20" ht="12.75">
      <c r="J80" s="25"/>
      <c r="L80" s="27"/>
      <c r="M80" s="27" t="s">
        <v>291</v>
      </c>
      <c r="N80" t="s">
        <v>376</v>
      </c>
      <c r="O80" s="34" t="s">
        <v>340</v>
      </c>
      <c r="R80" s="27"/>
      <c r="S80" s="27"/>
      <c r="T80" s="27"/>
    </row>
    <row r="81" spans="12:23" ht="12.75">
      <c r="L81" s="23"/>
      <c r="M81" s="23" t="s">
        <v>474</v>
      </c>
      <c r="N81" s="23" t="s">
        <v>1817</v>
      </c>
      <c r="R81" s="27"/>
      <c r="S81" s="27"/>
      <c r="T81" s="39"/>
      <c r="U81" s="39"/>
      <c r="W81" s="25"/>
    </row>
    <row r="82" spans="12:23" ht="12.75">
      <c r="L82" s="27"/>
      <c r="M82" s="27"/>
      <c r="N82" s="27"/>
      <c r="R82" s="27"/>
      <c r="S82" s="27"/>
      <c r="T82" s="27"/>
      <c r="U82" s="27"/>
      <c r="W82" s="25"/>
    </row>
    <row r="83" spans="12:20" ht="12.75">
      <c r="L83" s="27" t="s">
        <v>1864</v>
      </c>
      <c r="M83" s="27" t="s">
        <v>1864</v>
      </c>
      <c r="N83" s="27" t="s">
        <v>1865</v>
      </c>
      <c r="O83" t="s">
        <v>342</v>
      </c>
      <c r="R83" s="27"/>
      <c r="T83" s="27"/>
    </row>
    <row r="85" spans="18:22" ht="12.75">
      <c r="R85" s="27"/>
      <c r="V85" s="11"/>
    </row>
    <row r="86" spans="12:14" ht="12.75">
      <c r="L86" s="27"/>
      <c r="M86" s="27"/>
      <c r="N86" s="27"/>
    </row>
    <row r="87" spans="12:15" ht="12.75">
      <c r="L87" s="32" t="s">
        <v>378</v>
      </c>
      <c r="M87" s="32" t="s">
        <v>378</v>
      </c>
      <c r="N87" s="32" t="s">
        <v>375</v>
      </c>
      <c r="O87" s="11" t="s">
        <v>715</v>
      </c>
    </row>
    <row r="88" spans="9:20" ht="12.75">
      <c r="I88" s="1"/>
      <c r="L88" s="23"/>
      <c r="M88" s="23"/>
      <c r="N88" s="23"/>
      <c r="T88" s="23"/>
    </row>
    <row r="89" spans="9:16" ht="12.75">
      <c r="I89" s="1" t="s">
        <v>585</v>
      </c>
      <c r="L89" s="94">
        <v>4600</v>
      </c>
      <c r="M89" s="94">
        <v>4600</v>
      </c>
      <c r="N89" s="94">
        <v>6350</v>
      </c>
      <c r="O89" s="34" t="s">
        <v>1739</v>
      </c>
      <c r="P89" s="34" t="s">
        <v>1750</v>
      </c>
    </row>
    <row r="90" spans="12:15" ht="12.75">
      <c r="L90" s="39">
        <v>1.15</v>
      </c>
      <c r="M90" s="39">
        <v>1.15</v>
      </c>
      <c r="N90" s="39">
        <v>1.16</v>
      </c>
      <c r="O90" s="27" t="s">
        <v>714</v>
      </c>
    </row>
    <row r="91" spans="12:16" ht="12.75">
      <c r="L91" s="31">
        <f>(L89*L90)/3600</f>
        <v>1.4694444444444446</v>
      </c>
      <c r="M91" s="31">
        <f>(M89*M90)/3600</f>
        <v>1.4694444444444446</v>
      </c>
      <c r="N91" s="31">
        <f>(N89*N90)/3600</f>
        <v>2.0461111111111108</v>
      </c>
      <c r="O91" s="34" t="s">
        <v>1740</v>
      </c>
      <c r="P91" s="34" t="s">
        <v>1751</v>
      </c>
    </row>
    <row r="92" spans="12:15" ht="12.75">
      <c r="L92" s="40"/>
      <c r="M92" s="40"/>
      <c r="N92" s="40"/>
      <c r="O92" s="27"/>
    </row>
    <row r="93" spans="12:16" ht="12.75">
      <c r="L93" s="94">
        <v>6000</v>
      </c>
      <c r="M93" s="94">
        <v>6000</v>
      </c>
      <c r="N93" s="94">
        <v>8750</v>
      </c>
      <c r="O93" s="34" t="s">
        <v>1846</v>
      </c>
      <c r="P93" s="34" t="s">
        <v>1750</v>
      </c>
    </row>
    <row r="94" spans="12:15" ht="12.75">
      <c r="L94" s="39">
        <v>2.5</v>
      </c>
      <c r="M94" s="39">
        <v>2.5</v>
      </c>
      <c r="N94" s="39">
        <v>2.5</v>
      </c>
      <c r="O94" s="27" t="s">
        <v>714</v>
      </c>
    </row>
    <row r="95" spans="12:16" ht="12.75">
      <c r="L95" s="31">
        <f>(L93*L94)/3600</f>
        <v>4.166666666666667</v>
      </c>
      <c r="M95" s="31">
        <f>(M93*M94)/3600</f>
        <v>4.166666666666667</v>
      </c>
      <c r="N95" s="31">
        <f>(N93*N94)/3600</f>
        <v>6.076388888888889</v>
      </c>
      <c r="O95" s="34" t="s">
        <v>1740</v>
      </c>
      <c r="P95" s="34" t="s">
        <v>1751</v>
      </c>
    </row>
    <row r="96" spans="12:14" ht="12.75">
      <c r="L96" s="23" t="s">
        <v>1909</v>
      </c>
      <c r="M96" s="23" t="s">
        <v>1909</v>
      </c>
      <c r="N96" s="23" t="s">
        <v>1806</v>
      </c>
    </row>
    <row r="97" spans="12:15" ht="12.75">
      <c r="L97" s="23" t="s">
        <v>1523</v>
      </c>
      <c r="M97" s="23" t="s">
        <v>1523</v>
      </c>
      <c r="N97" s="23" t="s">
        <v>1523</v>
      </c>
      <c r="O97" s="23"/>
    </row>
    <row r="100" ht="12.75">
      <c r="O100" s="11" t="s">
        <v>729</v>
      </c>
    </row>
    <row r="102" spans="12:15" ht="12.75">
      <c r="L102" s="27">
        <v>4</v>
      </c>
      <c r="M102" s="27">
        <v>4</v>
      </c>
      <c r="N102" s="27"/>
      <c r="O102" s="14" t="s">
        <v>1079</v>
      </c>
    </row>
    <row r="103" spans="12:14" ht="12.75">
      <c r="L103" s="27" t="s">
        <v>1163</v>
      </c>
      <c r="M103" s="27" t="s">
        <v>1163</v>
      </c>
      <c r="N103" s="27"/>
    </row>
    <row r="104" spans="12:15" ht="12.75">
      <c r="L104" s="27" t="s">
        <v>290</v>
      </c>
      <c r="M104" s="27" t="s">
        <v>290</v>
      </c>
      <c r="N104" s="27"/>
      <c r="O104" t="s">
        <v>1632</v>
      </c>
    </row>
    <row r="105" spans="12:14" ht="12.75">
      <c r="L105" s="23" t="s">
        <v>448</v>
      </c>
      <c r="M105" s="23" t="s">
        <v>448</v>
      </c>
      <c r="N105" s="23"/>
    </row>
    <row r="106" spans="12:13" ht="12.75">
      <c r="L106" s="23" t="s">
        <v>878</v>
      </c>
      <c r="M106" s="23" t="s">
        <v>863</v>
      </c>
    </row>
    <row r="107" ht="12.75">
      <c r="O107" s="14" t="s">
        <v>450</v>
      </c>
    </row>
    <row r="108" spans="14:15" ht="12.75">
      <c r="N108" s="27">
        <v>24</v>
      </c>
      <c r="O108" t="s">
        <v>472</v>
      </c>
    </row>
    <row r="109" spans="14:15" ht="12.75">
      <c r="N109" s="27">
        <v>24</v>
      </c>
      <c r="O109" t="s">
        <v>473</v>
      </c>
    </row>
    <row r="110" spans="9:14" ht="12.75">
      <c r="I110" s="1" t="s">
        <v>589</v>
      </c>
      <c r="N110" s="23" t="s">
        <v>451</v>
      </c>
    </row>
    <row r="111" ht="12.75">
      <c r="N111" s="23" t="s">
        <v>449</v>
      </c>
    </row>
    <row r="114" ht="12.75">
      <c r="O114" s="11" t="s">
        <v>861</v>
      </c>
    </row>
    <row r="115" ht="12.75">
      <c r="O115" s="23"/>
    </row>
    <row r="116" ht="12.75">
      <c r="M116" s="24" t="s">
        <v>1911</v>
      </c>
    </row>
    <row r="118" spans="12:13" ht="12.75">
      <c r="L118" s="27" t="s">
        <v>250</v>
      </c>
      <c r="M118" s="27"/>
    </row>
    <row r="119" spans="12:19" ht="12.75">
      <c r="L119" s="32" t="s">
        <v>1303</v>
      </c>
      <c r="M119" s="32"/>
      <c r="N119" s="32" t="s">
        <v>1825</v>
      </c>
      <c r="O119" s="32" t="s">
        <v>900</v>
      </c>
      <c r="P119" s="32" t="s">
        <v>3</v>
      </c>
      <c r="Q119" s="32" t="s">
        <v>2</v>
      </c>
      <c r="R119" s="32" t="s">
        <v>1069</v>
      </c>
      <c r="S119" s="32" t="s">
        <v>901</v>
      </c>
    </row>
    <row r="120" spans="12:14" ht="12.75">
      <c r="L120" s="40" t="s">
        <v>1920</v>
      </c>
      <c r="M120" s="40"/>
      <c r="N120" s="40" t="s">
        <v>1921</v>
      </c>
    </row>
    <row r="121" spans="12:13" ht="12.75">
      <c r="L121" s="27"/>
      <c r="M121" s="27"/>
    </row>
    <row r="122" spans="12:17" ht="12.75">
      <c r="L122" s="27">
        <v>2</v>
      </c>
      <c r="M122" s="27"/>
      <c r="P122" s="132" t="s">
        <v>864</v>
      </c>
      <c r="Q122" t="s">
        <v>903</v>
      </c>
    </row>
    <row r="126" spans="12:15" ht="12.75">
      <c r="L126" s="27"/>
      <c r="M126" s="27"/>
      <c r="O126" s="11" t="s">
        <v>370</v>
      </c>
    </row>
    <row r="127" spans="12:15" ht="12.75">
      <c r="L127" s="27"/>
      <c r="M127" s="27"/>
      <c r="O127" s="23"/>
    </row>
    <row r="128" spans="12:13" ht="12.75">
      <c r="L128" s="27"/>
      <c r="M128" s="24" t="s">
        <v>1911</v>
      </c>
    </row>
    <row r="129" spans="12:13" ht="12.75">
      <c r="L129" s="27"/>
      <c r="M129" s="27"/>
    </row>
    <row r="130" spans="12:13" ht="12.75">
      <c r="L130" s="27" t="s">
        <v>250</v>
      </c>
      <c r="M130" s="27"/>
    </row>
    <row r="131" spans="9:19" ht="12.75">
      <c r="I131" s="1" t="s">
        <v>590</v>
      </c>
      <c r="L131" s="32" t="s">
        <v>1303</v>
      </c>
      <c r="M131" s="32"/>
      <c r="N131" s="32" t="s">
        <v>1825</v>
      </c>
      <c r="O131" s="32" t="s">
        <v>900</v>
      </c>
      <c r="P131" s="32" t="s">
        <v>3</v>
      </c>
      <c r="Q131" s="32" t="s">
        <v>2</v>
      </c>
      <c r="R131" s="32" t="s">
        <v>1069</v>
      </c>
      <c r="S131" s="32" t="s">
        <v>901</v>
      </c>
    </row>
    <row r="132" spans="12:14" ht="12.75">
      <c r="L132" s="40" t="s">
        <v>1920</v>
      </c>
      <c r="M132" s="40"/>
      <c r="N132" s="40" t="s">
        <v>1921</v>
      </c>
    </row>
    <row r="133" spans="12:13" ht="12.75">
      <c r="L133" s="27"/>
      <c r="M133" s="27"/>
    </row>
    <row r="134" spans="12:17" ht="12.75">
      <c r="L134" s="27">
        <v>2</v>
      </c>
      <c r="M134" s="27"/>
      <c r="P134" s="132" t="s">
        <v>1162</v>
      </c>
      <c r="Q134" t="s">
        <v>903</v>
      </c>
    </row>
    <row r="137" spans="12:13" ht="12.75">
      <c r="L137" s="27"/>
      <c r="M137" s="27"/>
    </row>
    <row r="138" spans="12:15" ht="12.75">
      <c r="L138" s="27"/>
      <c r="M138" s="27"/>
      <c r="O138" s="11" t="s">
        <v>369</v>
      </c>
    </row>
    <row r="139" spans="12:15" ht="12.75">
      <c r="L139" s="27"/>
      <c r="M139" s="27"/>
      <c r="O139" s="23" t="s">
        <v>449</v>
      </c>
    </row>
    <row r="140" spans="12:13" ht="12.75">
      <c r="L140" s="27"/>
      <c r="M140" s="24" t="s">
        <v>1911</v>
      </c>
    </row>
    <row r="141" spans="12:13" ht="12.75">
      <c r="L141" s="27"/>
      <c r="M141" s="27"/>
    </row>
    <row r="142" spans="12:13" ht="12.75">
      <c r="L142" s="27" t="s">
        <v>250</v>
      </c>
      <c r="M142" s="27" t="s">
        <v>250</v>
      </c>
    </row>
    <row r="143" spans="12:19" ht="12.75">
      <c r="L143" s="32" t="s">
        <v>1303</v>
      </c>
      <c r="M143" s="32" t="s">
        <v>1834</v>
      </c>
      <c r="N143" s="32" t="s">
        <v>1825</v>
      </c>
      <c r="O143" s="32" t="s">
        <v>900</v>
      </c>
      <c r="P143" s="32" t="s">
        <v>3</v>
      </c>
      <c r="Q143" s="32" t="s">
        <v>2</v>
      </c>
      <c r="R143" s="32" t="s">
        <v>1069</v>
      </c>
      <c r="S143" s="32" t="s">
        <v>901</v>
      </c>
    </row>
    <row r="144" spans="12:14" ht="12.75">
      <c r="L144" s="40" t="s">
        <v>1920</v>
      </c>
      <c r="M144" s="40" t="s">
        <v>1920</v>
      </c>
      <c r="N144" s="40" t="s">
        <v>1921</v>
      </c>
    </row>
    <row r="145" spans="12:13" ht="12.75">
      <c r="L145" s="27"/>
      <c r="M145" s="27"/>
    </row>
    <row r="146" spans="12:17" ht="12.75">
      <c r="L146" s="27"/>
      <c r="M146" s="27">
        <v>2</v>
      </c>
      <c r="N146" s="116" t="s">
        <v>1099</v>
      </c>
      <c r="P146" s="132" t="s">
        <v>1152</v>
      </c>
      <c r="Q146" s="34" t="s">
        <v>364</v>
      </c>
    </row>
    <row r="147" spans="12:17" ht="12.75">
      <c r="L147" s="27"/>
      <c r="M147" s="27">
        <v>2</v>
      </c>
      <c r="N147" s="116" t="s">
        <v>1099</v>
      </c>
      <c r="P147" s="132" t="s">
        <v>1932</v>
      </c>
      <c r="Q147" s="34" t="s">
        <v>364</v>
      </c>
    </row>
    <row r="148" spans="12:17" ht="12.75">
      <c r="L148" s="27"/>
      <c r="M148" s="27">
        <v>2</v>
      </c>
      <c r="N148" s="116" t="s">
        <v>1099</v>
      </c>
      <c r="P148" s="132" t="s">
        <v>4</v>
      </c>
      <c r="Q148" s="34" t="s">
        <v>364</v>
      </c>
    </row>
    <row r="149" spans="12:17" ht="12.75">
      <c r="L149" s="27"/>
      <c r="M149" s="27">
        <v>2</v>
      </c>
      <c r="N149" s="116" t="s">
        <v>1099</v>
      </c>
      <c r="P149" s="132" t="s">
        <v>1890</v>
      </c>
      <c r="Q149" s="34" t="s">
        <v>364</v>
      </c>
    </row>
    <row r="150" spans="12:13" ht="12.75">
      <c r="L150" s="27"/>
      <c r="M150" s="27"/>
    </row>
    <row r="151" spans="9:13" ht="12.75">
      <c r="I151" s="1" t="s">
        <v>593</v>
      </c>
      <c r="L151" s="27"/>
      <c r="M151" s="27"/>
    </row>
    <row r="152" spans="9:17" ht="12.75">
      <c r="I152" s="1"/>
      <c r="L152" s="27"/>
      <c r="M152" s="27">
        <v>2</v>
      </c>
      <c r="P152" s="132" t="s">
        <v>1162</v>
      </c>
      <c r="Q152" t="s">
        <v>903</v>
      </c>
    </row>
    <row r="153" spans="12:17" ht="12.75">
      <c r="L153" s="27">
        <v>2</v>
      </c>
      <c r="M153" s="27"/>
      <c r="P153" s="132" t="s">
        <v>332</v>
      </c>
      <c r="Q153" t="s">
        <v>903</v>
      </c>
    </row>
    <row r="154" spans="12:13" ht="12.75">
      <c r="L154" s="27"/>
      <c r="M154" s="27"/>
    </row>
    <row r="169" spans="12:13" ht="12.75">
      <c r="L169" s="27"/>
      <c r="M169" s="27"/>
    </row>
    <row r="170" spans="12:13" ht="12.75">
      <c r="L170" s="27"/>
      <c r="M170" s="27"/>
    </row>
    <row r="171" spans="12:13" ht="12.75">
      <c r="L171" s="27"/>
      <c r="M171" s="27"/>
    </row>
    <row r="172" spans="9:13" ht="12.75">
      <c r="I172" s="1" t="s">
        <v>608</v>
      </c>
      <c r="L172" s="27"/>
      <c r="M172" s="27"/>
    </row>
    <row r="173" spans="12:13" ht="12.75">
      <c r="L173" s="27"/>
      <c r="M173" s="27"/>
    </row>
    <row r="174" spans="12:13" ht="12.75">
      <c r="L174" s="27"/>
      <c r="M174" s="27"/>
    </row>
    <row r="175" spans="12:13" ht="12.75">
      <c r="L175" s="27"/>
      <c r="M175" s="27"/>
    </row>
    <row r="176" spans="12:13" ht="12.75">
      <c r="L176" s="27"/>
      <c r="M176" s="27"/>
    </row>
    <row r="177" spans="12:13" ht="12.75">
      <c r="L177" s="27"/>
      <c r="M177" s="27"/>
    </row>
    <row r="178" spans="12:13" ht="12.75">
      <c r="L178" s="27"/>
      <c r="M178" s="27"/>
    </row>
    <row r="179" spans="12:13" ht="12.75">
      <c r="L179" s="27"/>
      <c r="M179" s="27"/>
    </row>
    <row r="180" spans="12:13" ht="12.75">
      <c r="L180" s="27"/>
      <c r="M180" s="27"/>
    </row>
    <row r="181" spans="12:13" ht="12.75">
      <c r="L181" s="27"/>
      <c r="M181" s="27"/>
    </row>
    <row r="182" spans="12:13" ht="12.75">
      <c r="L182" s="27"/>
      <c r="M182" s="27"/>
    </row>
    <row r="183" spans="12:13" ht="12.75">
      <c r="L183" s="27"/>
      <c r="M183" s="27"/>
    </row>
    <row r="184" spans="12:13" ht="12.75">
      <c r="L184" s="27"/>
      <c r="M184" s="27"/>
    </row>
    <row r="185" spans="12:13" ht="12.75">
      <c r="L185" s="27"/>
      <c r="M185" s="27"/>
    </row>
    <row r="193" ht="12.75">
      <c r="I193" s="1" t="s">
        <v>607</v>
      </c>
    </row>
    <row r="194" ht="12.75">
      <c r="I194" s="1"/>
    </row>
    <row r="214" ht="12.75">
      <c r="I214" s="1"/>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O253"/>
  <sheetViews>
    <sheetView workbookViewId="0" topLeftCell="I79">
      <selection activeCell="K93" sqref="K93"/>
    </sheetView>
  </sheetViews>
  <sheetFormatPr defaultColWidth="9.140625" defaultRowHeight="12.75"/>
  <cols>
    <col min="1" max="10" width="11.00390625" style="0" customWidth="1"/>
    <col min="11" max="11" width="11.8515625" style="0" customWidth="1"/>
    <col min="12" max="12" width="11.421875" style="0" customWidth="1"/>
    <col min="13" max="13" width="11.00390625" style="0" customWidth="1"/>
    <col min="14" max="14" width="12.57421875" style="0" customWidth="1"/>
    <col min="15" max="16" width="12.421875" style="0" customWidth="1"/>
    <col min="17" max="24" width="11.00390625" style="0" customWidth="1"/>
    <col min="25" max="25" width="2.421875" style="0" customWidth="1"/>
    <col min="26" max="37" width="11.00390625" style="0" customWidth="1"/>
    <col min="38" max="38" width="2.57421875" style="0" customWidth="1"/>
    <col min="39" max="16384" width="11.00390625" style="0" customWidth="1"/>
  </cols>
  <sheetData>
    <row r="1" spans="1:41"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Z1" s="3" t="s">
        <v>597</v>
      </c>
      <c r="AA1" t="s">
        <v>634</v>
      </c>
      <c r="AB1" s="8" t="s">
        <v>602</v>
      </c>
      <c r="AC1" s="15" t="s">
        <v>594</v>
      </c>
      <c r="AD1" t="s">
        <v>634</v>
      </c>
      <c r="AE1" s="8" t="s">
        <v>602</v>
      </c>
      <c r="AF1" s="15" t="s">
        <v>595</v>
      </c>
      <c r="AG1" t="s">
        <v>634</v>
      </c>
      <c r="AH1" s="8" t="s">
        <v>602</v>
      </c>
      <c r="AI1" s="15" t="s">
        <v>596</v>
      </c>
      <c r="AJ1" t="s">
        <v>634</v>
      </c>
      <c r="AK1" s="8" t="s">
        <v>602</v>
      </c>
      <c r="AM1" s="1" t="s">
        <v>604</v>
      </c>
      <c r="AN1" t="s">
        <v>634</v>
      </c>
      <c r="AO1" s="8" t="s">
        <v>602</v>
      </c>
    </row>
    <row r="2" spans="1:41" ht="12.75">
      <c r="A2" s="113" t="s">
        <v>711</v>
      </c>
      <c r="C2" s="8"/>
      <c r="D2" s="4"/>
      <c r="F2" s="8"/>
      <c r="G2" s="4"/>
      <c r="I2" s="8"/>
      <c r="J2" s="4"/>
      <c r="L2" s="8"/>
      <c r="M2" s="4"/>
      <c r="O2" s="8"/>
      <c r="P2" s="4"/>
      <c r="R2" s="8"/>
      <c r="S2" s="4"/>
      <c r="U2" s="8"/>
      <c r="V2" s="4"/>
      <c r="X2" s="8"/>
      <c r="AE2" s="8"/>
      <c r="AF2" s="4"/>
      <c r="AH2" s="8"/>
      <c r="AI2" s="4"/>
      <c r="AK2" s="8"/>
      <c r="AM2" s="24" t="s">
        <v>605</v>
      </c>
      <c r="AO2" s="8"/>
    </row>
    <row r="3" spans="1:41" ht="12.75">
      <c r="A3" s="8">
        <v>0</v>
      </c>
      <c r="B3" s="8">
        <v>124</v>
      </c>
      <c r="C3" s="7">
        <f aca="true" t="shared" si="0" ref="C3:C15">B3*1.688</f>
        <v>209.31199999999998</v>
      </c>
      <c r="D3" s="8">
        <v>0</v>
      </c>
      <c r="E3" s="8">
        <v>173</v>
      </c>
      <c r="F3" s="7">
        <f>E3*1.688</f>
        <v>292.024</v>
      </c>
      <c r="G3" s="8">
        <v>0</v>
      </c>
      <c r="H3" s="7">
        <v>238</v>
      </c>
      <c r="I3" s="7">
        <f aca="true" t="shared" si="1" ref="I3:I8">H3*1.688</f>
        <v>401.74399999999997</v>
      </c>
      <c r="J3" s="8">
        <v>0</v>
      </c>
      <c r="K3" s="7">
        <v>275</v>
      </c>
      <c r="L3" s="7">
        <f aca="true" t="shared" si="2" ref="L3:L14">K3*1.688</f>
        <v>464.2</v>
      </c>
      <c r="M3" s="8">
        <v>0</v>
      </c>
      <c r="N3" s="7">
        <v>311</v>
      </c>
      <c r="O3" s="7">
        <f aca="true" t="shared" si="3" ref="O3:O13">N3*1.688</f>
        <v>524.968</v>
      </c>
      <c r="P3" s="8">
        <v>0</v>
      </c>
      <c r="Q3" s="7">
        <v>340</v>
      </c>
      <c r="R3" s="7">
        <f>Q3*1.688</f>
        <v>573.92</v>
      </c>
      <c r="S3" s="8">
        <v>0</v>
      </c>
      <c r="T3" s="7">
        <v>370</v>
      </c>
      <c r="U3" s="7">
        <f aca="true" t="shared" si="4" ref="U3:U11">T3*1.688</f>
        <v>624.56</v>
      </c>
      <c r="V3" s="8">
        <v>0</v>
      </c>
      <c r="W3" s="7">
        <v>398</v>
      </c>
      <c r="X3" s="7">
        <f aca="true" t="shared" si="5" ref="X3:X10">W3*1.688</f>
        <v>671.824</v>
      </c>
      <c r="Y3" s="8"/>
      <c r="Z3" s="8">
        <v>0</v>
      </c>
      <c r="AA3" s="8">
        <f aca="true" t="shared" si="6" ref="AA3:AA8">B3-8</f>
        <v>116</v>
      </c>
      <c r="AB3" s="7">
        <f aca="true" t="shared" si="7" ref="AB3:AB15">AA3*1.688</f>
        <v>195.808</v>
      </c>
      <c r="AC3" s="8">
        <v>0</v>
      </c>
      <c r="AD3" s="7">
        <v>130</v>
      </c>
      <c r="AE3" s="7">
        <f>AD3*1.688</f>
        <v>219.44</v>
      </c>
      <c r="AF3" s="8">
        <v>0</v>
      </c>
      <c r="AG3" s="7">
        <v>180</v>
      </c>
      <c r="AH3" s="7">
        <f>AG3*1.688</f>
        <v>303.84</v>
      </c>
      <c r="AI3" s="8">
        <v>0</v>
      </c>
      <c r="AJ3" s="7">
        <v>225</v>
      </c>
      <c r="AK3" s="7">
        <f>AJ3*1.688</f>
        <v>379.8</v>
      </c>
      <c r="AM3" s="8">
        <v>0</v>
      </c>
      <c r="AN3" s="8">
        <v>124</v>
      </c>
      <c r="AO3" s="7">
        <f aca="true" t="shared" si="8" ref="AO3:AO15">AN3*1.688</f>
        <v>209.31199999999998</v>
      </c>
    </row>
    <row r="4" spans="1:41" ht="12.75">
      <c r="A4" s="6">
        <v>3000</v>
      </c>
      <c r="B4" s="38">
        <v>130</v>
      </c>
      <c r="C4" s="7">
        <f t="shared" si="0"/>
        <v>219.44</v>
      </c>
      <c r="D4" s="6">
        <v>3000</v>
      </c>
      <c r="E4" s="33">
        <v>198</v>
      </c>
      <c r="F4" s="7">
        <f>E4*1.688</f>
        <v>334.224</v>
      </c>
      <c r="G4" s="6">
        <v>3000</v>
      </c>
      <c r="H4" s="38">
        <v>248</v>
      </c>
      <c r="I4" s="7">
        <f t="shared" si="1"/>
        <v>418.62399999999997</v>
      </c>
      <c r="J4" s="6">
        <v>3000</v>
      </c>
      <c r="K4" s="51">
        <v>286</v>
      </c>
      <c r="L4" s="7">
        <f t="shared" si="2"/>
        <v>482.768</v>
      </c>
      <c r="M4" s="6">
        <v>3000</v>
      </c>
      <c r="N4" s="51">
        <v>324</v>
      </c>
      <c r="O4" s="7">
        <f t="shared" si="3"/>
        <v>546.912</v>
      </c>
      <c r="P4" s="6">
        <v>3000</v>
      </c>
      <c r="Q4" s="51">
        <v>354</v>
      </c>
      <c r="R4" s="7">
        <f aca="true" t="shared" si="9" ref="R4:R12">Q4*1.688</f>
        <v>597.552</v>
      </c>
      <c r="S4" s="6">
        <v>3000</v>
      </c>
      <c r="T4" s="51">
        <v>385</v>
      </c>
      <c r="U4" s="7">
        <f t="shared" si="4"/>
        <v>649.88</v>
      </c>
      <c r="V4" s="6">
        <v>3000</v>
      </c>
      <c r="W4" s="51">
        <v>414</v>
      </c>
      <c r="X4" s="7">
        <f t="shared" si="5"/>
        <v>698.832</v>
      </c>
      <c r="Y4" s="6"/>
      <c r="Z4" s="6">
        <v>3000</v>
      </c>
      <c r="AA4" s="8">
        <f t="shared" si="6"/>
        <v>122</v>
      </c>
      <c r="AB4" s="7">
        <f t="shared" si="7"/>
        <v>205.936</v>
      </c>
      <c r="AC4" s="6">
        <v>3000</v>
      </c>
      <c r="AD4" s="51">
        <v>135</v>
      </c>
      <c r="AE4" s="7">
        <f aca="true" t="shared" si="10" ref="AE4:AE15">AD4*1.688</f>
        <v>227.88</v>
      </c>
      <c r="AF4" s="6">
        <v>3000</v>
      </c>
      <c r="AG4" s="51">
        <v>188</v>
      </c>
      <c r="AH4" s="7">
        <f aca="true" t="shared" si="11" ref="AH4:AH9">AG4*1.688</f>
        <v>317.344</v>
      </c>
      <c r="AI4" s="6">
        <v>3000</v>
      </c>
      <c r="AJ4" s="51">
        <v>234</v>
      </c>
      <c r="AK4" s="7">
        <f aca="true" t="shared" si="12" ref="AK4:AK10">AJ4*1.688</f>
        <v>394.99199999999996</v>
      </c>
      <c r="AM4" s="6">
        <v>3000</v>
      </c>
      <c r="AN4" s="38">
        <v>130</v>
      </c>
      <c r="AO4" s="7">
        <f t="shared" si="8"/>
        <v>219.44</v>
      </c>
    </row>
    <row r="5" spans="1:41" ht="12.75">
      <c r="A5" s="6">
        <v>12500</v>
      </c>
      <c r="B5" s="8">
        <f>((B6-B3)/2)+B3</f>
        <v>158</v>
      </c>
      <c r="C5" s="7">
        <f t="shared" si="0"/>
        <v>266.704</v>
      </c>
      <c r="D5" s="6">
        <v>12500</v>
      </c>
      <c r="E5" s="7">
        <f>((E6-E3)/2)+E3</f>
        <v>231.5</v>
      </c>
      <c r="F5" s="7">
        <f aca="true" t="shared" si="13" ref="F5:F15">E5*1.688</f>
        <v>390.772</v>
      </c>
      <c r="G5" s="6">
        <v>12500</v>
      </c>
      <c r="H5" s="7">
        <f>((H6-H3)/2)+H3</f>
        <v>297.5</v>
      </c>
      <c r="I5" s="7">
        <f t="shared" si="1"/>
        <v>502.18</v>
      </c>
      <c r="J5" s="6">
        <v>12500</v>
      </c>
      <c r="K5" s="8">
        <f>((K6-K3)/2)+K3</f>
        <v>343</v>
      </c>
      <c r="L5" s="7">
        <f t="shared" si="2"/>
        <v>578.984</v>
      </c>
      <c r="M5" s="6">
        <v>12500</v>
      </c>
      <c r="N5" s="8">
        <f>((N6-N3)/2)+N3</f>
        <v>387</v>
      </c>
      <c r="O5" s="7">
        <f t="shared" si="3"/>
        <v>653.256</v>
      </c>
      <c r="P5" s="6">
        <v>12500</v>
      </c>
      <c r="Q5" s="8">
        <f>((Q6-Q3)/2)+Q3</f>
        <v>424</v>
      </c>
      <c r="R5" s="7">
        <f t="shared" si="9"/>
        <v>715.712</v>
      </c>
      <c r="S5" s="6">
        <v>12500</v>
      </c>
      <c r="T5" s="8">
        <f>((T6-T3)/2)+T3</f>
        <v>456</v>
      </c>
      <c r="U5" s="7">
        <f t="shared" si="4"/>
        <v>769.728</v>
      </c>
      <c r="V5" s="6">
        <v>12500</v>
      </c>
      <c r="W5" s="7">
        <f>((W6-W3)/2)+W3</f>
        <v>487.5</v>
      </c>
      <c r="X5" s="7">
        <f t="shared" si="5"/>
        <v>822.9</v>
      </c>
      <c r="Y5" s="6"/>
      <c r="Z5" s="6">
        <v>12500</v>
      </c>
      <c r="AA5" s="8">
        <f t="shared" si="6"/>
        <v>150</v>
      </c>
      <c r="AB5" s="7">
        <f t="shared" si="7"/>
        <v>253.2</v>
      </c>
      <c r="AC5" s="6">
        <v>12500</v>
      </c>
      <c r="AD5" s="8">
        <f>((AD6-AD3)/2)+AD3</f>
        <v>165</v>
      </c>
      <c r="AE5" s="7">
        <f t="shared" si="10"/>
        <v>278.52</v>
      </c>
      <c r="AF5" s="6">
        <v>12500</v>
      </c>
      <c r="AG5" s="8">
        <f>((AG6-AG3)/2)+AG3</f>
        <v>231</v>
      </c>
      <c r="AH5" s="7">
        <f t="shared" si="11"/>
        <v>389.928</v>
      </c>
      <c r="AI5" s="6">
        <v>12500</v>
      </c>
      <c r="AJ5" s="7">
        <f>((AJ6-AJ3)/2)+AJ3</f>
        <v>285.5</v>
      </c>
      <c r="AK5" s="7">
        <f t="shared" si="12"/>
        <v>481.924</v>
      </c>
      <c r="AM5" s="6">
        <v>12500</v>
      </c>
      <c r="AN5" s="8">
        <f>((AN6-AN3)/2)+AN3</f>
        <v>158</v>
      </c>
      <c r="AO5" s="7">
        <f t="shared" si="8"/>
        <v>266.704</v>
      </c>
    </row>
    <row r="6" spans="1:41" ht="12.75">
      <c r="A6" s="6">
        <v>25000</v>
      </c>
      <c r="B6" s="38">
        <v>192</v>
      </c>
      <c r="C6" s="7">
        <f t="shared" si="0"/>
        <v>324.096</v>
      </c>
      <c r="D6" s="6">
        <v>25000</v>
      </c>
      <c r="E6" s="38">
        <v>290</v>
      </c>
      <c r="F6" s="7">
        <f t="shared" si="13"/>
        <v>489.52</v>
      </c>
      <c r="G6" s="6">
        <v>25000</v>
      </c>
      <c r="H6" s="38">
        <v>357</v>
      </c>
      <c r="I6" s="7">
        <f t="shared" si="1"/>
        <v>602.616</v>
      </c>
      <c r="J6" s="6">
        <v>25000</v>
      </c>
      <c r="K6" s="51">
        <v>411</v>
      </c>
      <c r="L6" s="7">
        <f t="shared" si="2"/>
        <v>693.768</v>
      </c>
      <c r="M6" s="6">
        <v>25000</v>
      </c>
      <c r="N6" s="51">
        <v>463</v>
      </c>
      <c r="O6" s="7">
        <f t="shared" si="3"/>
        <v>781.544</v>
      </c>
      <c r="P6" s="6">
        <v>25000</v>
      </c>
      <c r="Q6" s="51">
        <v>508</v>
      </c>
      <c r="R6" s="7">
        <f t="shared" si="9"/>
        <v>857.504</v>
      </c>
      <c r="S6" s="6">
        <v>25000</v>
      </c>
      <c r="T6" s="51">
        <v>542</v>
      </c>
      <c r="U6" s="7">
        <f t="shared" si="4"/>
        <v>914.896</v>
      </c>
      <c r="V6" s="6">
        <v>25000</v>
      </c>
      <c r="W6" s="51">
        <v>577</v>
      </c>
      <c r="X6" s="7">
        <f t="shared" si="5"/>
        <v>973.976</v>
      </c>
      <c r="Y6" s="6"/>
      <c r="Z6" s="6">
        <v>25000</v>
      </c>
      <c r="AA6" s="8">
        <f t="shared" si="6"/>
        <v>184</v>
      </c>
      <c r="AB6" s="7">
        <f t="shared" si="7"/>
        <v>310.592</v>
      </c>
      <c r="AC6" s="6">
        <v>25000</v>
      </c>
      <c r="AD6" s="51">
        <v>200</v>
      </c>
      <c r="AE6" s="7">
        <f t="shared" si="10"/>
        <v>337.59999999999997</v>
      </c>
      <c r="AF6" s="6">
        <v>25000</v>
      </c>
      <c r="AG6" s="51">
        <v>282</v>
      </c>
      <c r="AH6" s="7">
        <f t="shared" si="11"/>
        <v>476.01599999999996</v>
      </c>
      <c r="AI6" s="6">
        <v>25000</v>
      </c>
      <c r="AJ6" s="51">
        <v>346</v>
      </c>
      <c r="AK6" s="7">
        <f t="shared" si="12"/>
        <v>584.048</v>
      </c>
      <c r="AM6" s="6">
        <v>25000</v>
      </c>
      <c r="AN6" s="38">
        <v>192</v>
      </c>
      <c r="AO6" s="7">
        <f t="shared" si="8"/>
        <v>324.096</v>
      </c>
    </row>
    <row r="7" spans="1:41" ht="12.75">
      <c r="A7" s="6">
        <v>35000</v>
      </c>
      <c r="B7" s="7">
        <f>((B8-B6)/2)+B6</f>
        <v>255.5</v>
      </c>
      <c r="C7" s="7">
        <f t="shared" si="0"/>
        <v>431.284</v>
      </c>
      <c r="D7" s="6">
        <v>35000</v>
      </c>
      <c r="E7" s="7">
        <f>((E8-E6)/2)+E6</f>
        <v>369</v>
      </c>
      <c r="F7" s="7">
        <f t="shared" si="13"/>
        <v>622.872</v>
      </c>
      <c r="G7" s="6">
        <v>35000</v>
      </c>
      <c r="H7" s="7">
        <f>((H8-H6)/2)+H6</f>
        <v>443</v>
      </c>
      <c r="I7" s="7">
        <f t="shared" si="1"/>
        <v>747.784</v>
      </c>
      <c r="J7" s="6">
        <v>35000</v>
      </c>
      <c r="K7" s="7">
        <f>((K8-K6)/2)+K6</f>
        <v>508.5</v>
      </c>
      <c r="L7" s="7">
        <f t="shared" si="2"/>
        <v>858.348</v>
      </c>
      <c r="M7" s="6">
        <v>35000</v>
      </c>
      <c r="N7" s="7">
        <v>570</v>
      </c>
      <c r="O7" s="7">
        <f t="shared" si="3"/>
        <v>962.16</v>
      </c>
      <c r="P7" s="6">
        <v>35000</v>
      </c>
      <c r="Q7" s="7">
        <v>646</v>
      </c>
      <c r="R7" s="7">
        <f t="shared" si="9"/>
        <v>1090.4479999999999</v>
      </c>
      <c r="S7" s="21">
        <v>28000</v>
      </c>
      <c r="T7" s="7">
        <v>728</v>
      </c>
      <c r="U7" s="7">
        <f t="shared" si="4"/>
        <v>1228.864</v>
      </c>
      <c r="V7" s="13">
        <v>25000</v>
      </c>
      <c r="W7" s="38">
        <v>914</v>
      </c>
      <c r="X7" s="7">
        <f t="shared" si="5"/>
        <v>1542.8319999999999</v>
      </c>
      <c r="Y7" s="6"/>
      <c r="Z7" s="6">
        <v>35000</v>
      </c>
      <c r="AA7" s="7">
        <f t="shared" si="6"/>
        <v>247.5</v>
      </c>
      <c r="AB7" s="7">
        <f t="shared" si="7"/>
        <v>417.78</v>
      </c>
      <c r="AC7" s="6">
        <v>35000</v>
      </c>
      <c r="AD7" s="7">
        <f>((AD8-AD6)/2)+AD6</f>
        <v>264.5</v>
      </c>
      <c r="AE7" s="7">
        <f t="shared" si="10"/>
        <v>446.476</v>
      </c>
      <c r="AF7" s="6">
        <v>35000</v>
      </c>
      <c r="AG7" s="7">
        <f>((AG8-AG6)/2)+AG6</f>
        <v>369.5</v>
      </c>
      <c r="AH7" s="7">
        <f t="shared" si="11"/>
        <v>623.716</v>
      </c>
      <c r="AI7" s="13">
        <v>25000</v>
      </c>
      <c r="AJ7" s="51">
        <v>669</v>
      </c>
      <c r="AK7" s="7">
        <f t="shared" si="12"/>
        <v>1129.272</v>
      </c>
      <c r="AM7" s="6">
        <v>35000</v>
      </c>
      <c r="AN7" s="7">
        <f>((AN8-AN6)/2)+AN6</f>
        <v>255.5</v>
      </c>
      <c r="AO7" s="7">
        <f t="shared" si="8"/>
        <v>431.284</v>
      </c>
    </row>
    <row r="8" spans="1:41" ht="12.75">
      <c r="A8" s="6">
        <v>45000</v>
      </c>
      <c r="B8" s="38">
        <v>319</v>
      </c>
      <c r="C8" s="7">
        <f t="shared" si="0"/>
        <v>538.472</v>
      </c>
      <c r="D8" s="6">
        <v>45000</v>
      </c>
      <c r="E8" s="38">
        <v>448</v>
      </c>
      <c r="F8" s="7">
        <f t="shared" si="13"/>
        <v>756.2239999999999</v>
      </c>
      <c r="G8" s="6">
        <v>45000</v>
      </c>
      <c r="H8" s="38">
        <v>529</v>
      </c>
      <c r="I8" s="7">
        <f t="shared" si="1"/>
        <v>892.952</v>
      </c>
      <c r="J8" s="6">
        <v>45000</v>
      </c>
      <c r="K8" s="51">
        <v>606</v>
      </c>
      <c r="L8" s="7">
        <f t="shared" si="2"/>
        <v>1022.928</v>
      </c>
      <c r="M8" s="6">
        <v>42500</v>
      </c>
      <c r="N8" s="51">
        <v>695</v>
      </c>
      <c r="O8" s="7">
        <f t="shared" si="3"/>
        <v>1173.1599999999999</v>
      </c>
      <c r="P8" s="13">
        <v>35000</v>
      </c>
      <c r="Q8" s="56">
        <v>776</v>
      </c>
      <c r="R8" s="7">
        <f t="shared" si="9"/>
        <v>1309.888</v>
      </c>
      <c r="S8" s="13">
        <v>25000</v>
      </c>
      <c r="T8" s="38">
        <v>914</v>
      </c>
      <c r="U8" s="7">
        <f t="shared" si="4"/>
        <v>1542.8319999999999</v>
      </c>
      <c r="V8" s="13">
        <v>12500</v>
      </c>
      <c r="W8" s="7">
        <f>((W9-W7)/2)+W7</f>
        <v>818.5</v>
      </c>
      <c r="X8" s="7">
        <f t="shared" si="5"/>
        <v>1381.628</v>
      </c>
      <c r="Y8" s="8"/>
      <c r="Z8" s="6">
        <v>45000</v>
      </c>
      <c r="AA8" s="8">
        <f t="shared" si="6"/>
        <v>311</v>
      </c>
      <c r="AB8" s="7">
        <f t="shared" si="7"/>
        <v>524.968</v>
      </c>
      <c r="AC8" s="6">
        <v>45000</v>
      </c>
      <c r="AD8" s="51">
        <v>329</v>
      </c>
      <c r="AE8" s="7">
        <f t="shared" si="10"/>
        <v>555.352</v>
      </c>
      <c r="AF8" s="6">
        <v>45000</v>
      </c>
      <c r="AG8" s="33">
        <v>457</v>
      </c>
      <c r="AH8" s="7">
        <f t="shared" si="11"/>
        <v>771.4159999999999</v>
      </c>
      <c r="AI8" s="13">
        <v>12500</v>
      </c>
      <c r="AJ8" s="7">
        <f>((AJ7-AJ10)/2)+AJ10</f>
        <v>639.5</v>
      </c>
      <c r="AK8" s="7">
        <f t="shared" si="12"/>
        <v>1079.4759999999999</v>
      </c>
      <c r="AM8" s="6">
        <v>45000</v>
      </c>
      <c r="AN8" s="38">
        <v>319</v>
      </c>
      <c r="AO8" s="7">
        <f t="shared" si="8"/>
        <v>538.472</v>
      </c>
    </row>
    <row r="9" spans="1:41" ht="12.75">
      <c r="A9" s="21">
        <v>50000</v>
      </c>
      <c r="B9" s="7">
        <f>((B10-B8)/2)+B8</f>
        <v>541</v>
      </c>
      <c r="C9" s="7">
        <f t="shared" si="0"/>
        <v>913.208</v>
      </c>
      <c r="D9" s="21">
        <v>47500</v>
      </c>
      <c r="E9" s="7">
        <f>((E10-E8)/2)+E8</f>
        <v>600.5</v>
      </c>
      <c r="F9" s="7">
        <f t="shared" si="13"/>
        <v>1013.644</v>
      </c>
      <c r="G9" s="13">
        <v>45000</v>
      </c>
      <c r="H9" s="38">
        <v>753</v>
      </c>
      <c r="I9" s="7">
        <f aca="true" t="shared" si="14" ref="I9:I14">H9*1.688</f>
        <v>1271.0639999999999</v>
      </c>
      <c r="J9" s="13">
        <v>45000</v>
      </c>
      <c r="K9" s="51">
        <v>753</v>
      </c>
      <c r="L9" s="7">
        <f t="shared" si="2"/>
        <v>1271.0639999999999</v>
      </c>
      <c r="M9" s="13">
        <v>35000</v>
      </c>
      <c r="N9" s="53">
        <v>833</v>
      </c>
      <c r="O9" s="7">
        <f t="shared" si="3"/>
        <v>1406.104</v>
      </c>
      <c r="P9" s="13">
        <v>25000</v>
      </c>
      <c r="Q9" s="38">
        <v>914</v>
      </c>
      <c r="R9" s="7">
        <f t="shared" si="9"/>
        <v>1542.8319999999999</v>
      </c>
      <c r="S9" s="13">
        <v>12500</v>
      </c>
      <c r="T9" s="7">
        <f>((T10-T8)/2)+T8</f>
        <v>818.5</v>
      </c>
      <c r="U9" s="7">
        <f t="shared" si="4"/>
        <v>1381.628</v>
      </c>
      <c r="V9" s="6">
        <v>3000</v>
      </c>
      <c r="W9" s="38">
        <v>723</v>
      </c>
      <c r="X9" s="7">
        <f t="shared" si="5"/>
        <v>1220.424</v>
      </c>
      <c r="Z9" s="21">
        <v>51000</v>
      </c>
      <c r="AA9" s="8">
        <f>B9</f>
        <v>541</v>
      </c>
      <c r="AB9" s="7">
        <f t="shared" si="7"/>
        <v>913.208</v>
      </c>
      <c r="AC9" s="21">
        <v>50000</v>
      </c>
      <c r="AD9" s="8">
        <f>((AD10-AD8)/2)+AD8</f>
        <v>541</v>
      </c>
      <c r="AE9" s="7">
        <f t="shared" si="10"/>
        <v>913.208</v>
      </c>
      <c r="AF9" s="6">
        <v>45000</v>
      </c>
      <c r="AG9" s="33">
        <v>513</v>
      </c>
      <c r="AH9" s="7">
        <f t="shared" si="11"/>
        <v>865.944</v>
      </c>
      <c r="AI9" s="6">
        <v>3000</v>
      </c>
      <c r="AJ9" s="51">
        <f>((AJ8-AJ10)/4)+AJ10</f>
        <v>617.375</v>
      </c>
      <c r="AK9" s="7">
        <f t="shared" si="12"/>
        <v>1042.129</v>
      </c>
      <c r="AM9" s="21">
        <v>50000</v>
      </c>
      <c r="AN9" s="7">
        <f>((AN10-AN8)/2)+AN8</f>
        <v>536</v>
      </c>
      <c r="AO9" s="7">
        <f t="shared" si="8"/>
        <v>904.7679999999999</v>
      </c>
    </row>
    <row r="10" spans="1:41" ht="12.75">
      <c r="A10" s="13">
        <v>45000</v>
      </c>
      <c r="B10" s="38">
        <v>763</v>
      </c>
      <c r="C10" s="7">
        <f t="shared" si="0"/>
        <v>1287.944</v>
      </c>
      <c r="D10" s="13">
        <v>45000</v>
      </c>
      <c r="E10" s="38">
        <v>753</v>
      </c>
      <c r="F10" s="7">
        <f t="shared" si="13"/>
        <v>1271.0639999999999</v>
      </c>
      <c r="G10" s="13">
        <v>35000</v>
      </c>
      <c r="H10" s="53">
        <v>833</v>
      </c>
      <c r="I10" s="7">
        <f t="shared" si="14"/>
        <v>1406.104</v>
      </c>
      <c r="J10" s="13">
        <v>35000</v>
      </c>
      <c r="K10" s="53">
        <v>833</v>
      </c>
      <c r="L10" s="7">
        <f t="shared" si="2"/>
        <v>1406.104</v>
      </c>
      <c r="M10" s="13">
        <v>25000</v>
      </c>
      <c r="N10" s="38">
        <v>914</v>
      </c>
      <c r="O10" s="7">
        <f t="shared" si="3"/>
        <v>1542.8319999999999</v>
      </c>
      <c r="P10" s="13">
        <v>12500</v>
      </c>
      <c r="Q10" s="7">
        <f>((Q11-Q9)/2)+Q9</f>
        <v>818.5</v>
      </c>
      <c r="R10" s="7">
        <f t="shared" si="9"/>
        <v>1381.628</v>
      </c>
      <c r="S10" s="6">
        <v>3000</v>
      </c>
      <c r="T10" s="38">
        <v>723</v>
      </c>
      <c r="U10" s="7">
        <f t="shared" si="4"/>
        <v>1220.424</v>
      </c>
      <c r="V10" s="8">
        <v>0</v>
      </c>
      <c r="W10" s="8">
        <v>700</v>
      </c>
      <c r="X10" s="7">
        <f t="shared" si="5"/>
        <v>1181.6</v>
      </c>
      <c r="Z10" s="13">
        <v>45000</v>
      </c>
      <c r="AA10" s="8">
        <f aca="true" t="shared" si="15" ref="AA10:AA15">B10+8</f>
        <v>771</v>
      </c>
      <c r="AB10" s="7">
        <f t="shared" si="7"/>
        <v>1301.4479999999999</v>
      </c>
      <c r="AC10" s="13">
        <v>45000</v>
      </c>
      <c r="AD10" s="51">
        <v>753</v>
      </c>
      <c r="AE10" s="7">
        <f t="shared" si="10"/>
        <v>1271.0639999999999</v>
      </c>
      <c r="AF10" s="13">
        <v>35000</v>
      </c>
      <c r="AG10" s="8">
        <f>((AG11-AG9)/2)+AG9</f>
        <v>671</v>
      </c>
      <c r="AH10" s="7">
        <f>AG10*1.688</f>
        <v>1132.648</v>
      </c>
      <c r="AI10" s="8">
        <v>0</v>
      </c>
      <c r="AJ10" s="7">
        <v>610</v>
      </c>
      <c r="AK10" s="7">
        <f t="shared" si="12"/>
        <v>1029.68</v>
      </c>
      <c r="AM10" s="13">
        <v>45000</v>
      </c>
      <c r="AN10" s="38">
        <v>753</v>
      </c>
      <c r="AO10" s="7">
        <f t="shared" si="8"/>
        <v>1271.0639999999999</v>
      </c>
    </row>
    <row r="11" spans="1:41" ht="12.75">
      <c r="A11" s="13">
        <v>35000</v>
      </c>
      <c r="B11" s="53">
        <v>843</v>
      </c>
      <c r="C11" s="7">
        <f t="shared" si="0"/>
        <v>1422.984</v>
      </c>
      <c r="D11" s="13">
        <v>35000</v>
      </c>
      <c r="E11" s="53">
        <v>833</v>
      </c>
      <c r="F11" s="7">
        <f t="shared" si="13"/>
        <v>1406.104</v>
      </c>
      <c r="G11" s="13">
        <v>25000</v>
      </c>
      <c r="H11" s="38">
        <v>914</v>
      </c>
      <c r="I11" s="7">
        <f t="shared" si="14"/>
        <v>1542.8319999999999</v>
      </c>
      <c r="J11" s="13">
        <v>25000</v>
      </c>
      <c r="K11" s="38">
        <v>914</v>
      </c>
      <c r="L11" s="7">
        <f t="shared" si="2"/>
        <v>1542.8319999999999</v>
      </c>
      <c r="M11" s="13">
        <v>12500</v>
      </c>
      <c r="N11" s="7">
        <f>((N12-N10)/2)+N10</f>
        <v>818.5</v>
      </c>
      <c r="O11" s="7">
        <f t="shared" si="3"/>
        <v>1381.628</v>
      </c>
      <c r="P11" s="6">
        <v>3000</v>
      </c>
      <c r="Q11" s="38">
        <v>723</v>
      </c>
      <c r="R11" s="7">
        <f t="shared" si="9"/>
        <v>1220.424</v>
      </c>
      <c r="S11" s="8">
        <v>0</v>
      </c>
      <c r="T11" s="8">
        <v>700</v>
      </c>
      <c r="U11" s="7">
        <f t="shared" si="4"/>
        <v>1181.6</v>
      </c>
      <c r="Z11" s="13">
        <v>35000</v>
      </c>
      <c r="AA11" s="8">
        <f t="shared" si="15"/>
        <v>851</v>
      </c>
      <c r="AB11" s="7">
        <f t="shared" si="7"/>
        <v>1436.488</v>
      </c>
      <c r="AC11" s="13">
        <v>35000</v>
      </c>
      <c r="AD11" s="53">
        <v>833</v>
      </c>
      <c r="AE11" s="7">
        <f t="shared" si="10"/>
        <v>1406.104</v>
      </c>
      <c r="AF11" s="13">
        <v>25000</v>
      </c>
      <c r="AG11" s="51">
        <v>829</v>
      </c>
      <c r="AH11" s="7">
        <f>AG11*1.688</f>
        <v>1399.3519999999999</v>
      </c>
      <c r="AI11" s="8"/>
      <c r="AJ11" s="8"/>
      <c r="AK11" s="8"/>
      <c r="AM11" s="13">
        <v>35000</v>
      </c>
      <c r="AN11" s="53">
        <v>833</v>
      </c>
      <c r="AO11" s="7">
        <f t="shared" si="8"/>
        <v>1406.104</v>
      </c>
    </row>
    <row r="12" spans="1:41" ht="12.75">
      <c r="A12" s="13">
        <v>25000</v>
      </c>
      <c r="B12" s="38">
        <v>924</v>
      </c>
      <c r="C12" s="7">
        <f t="shared" si="0"/>
        <v>1559.712</v>
      </c>
      <c r="D12" s="13">
        <v>25000</v>
      </c>
      <c r="E12" s="38">
        <v>914</v>
      </c>
      <c r="F12" s="7">
        <f t="shared" si="13"/>
        <v>1542.8319999999999</v>
      </c>
      <c r="G12" s="13">
        <v>12500</v>
      </c>
      <c r="H12" s="7">
        <f>((H13-H11)/2)+H11</f>
        <v>818.5</v>
      </c>
      <c r="I12" s="7">
        <f t="shared" si="14"/>
        <v>1381.628</v>
      </c>
      <c r="J12" s="13">
        <v>12500</v>
      </c>
      <c r="K12" s="7">
        <f>((K13-K11)/2)+K11</f>
        <v>818.5</v>
      </c>
      <c r="L12" s="7">
        <f t="shared" si="2"/>
        <v>1381.628</v>
      </c>
      <c r="M12" s="6">
        <v>3000</v>
      </c>
      <c r="N12" s="38">
        <v>723</v>
      </c>
      <c r="O12" s="7">
        <f t="shared" si="3"/>
        <v>1220.424</v>
      </c>
      <c r="P12" s="8">
        <v>0</v>
      </c>
      <c r="Q12" s="8">
        <v>700</v>
      </c>
      <c r="R12" s="7">
        <f t="shared" si="9"/>
        <v>1181.6</v>
      </c>
      <c r="Z12" s="13">
        <v>25000</v>
      </c>
      <c r="AA12" s="8">
        <f t="shared" si="15"/>
        <v>932</v>
      </c>
      <c r="AB12" s="7">
        <f t="shared" si="7"/>
        <v>1573.216</v>
      </c>
      <c r="AC12" s="13">
        <v>25000</v>
      </c>
      <c r="AD12" s="38">
        <v>914</v>
      </c>
      <c r="AE12" s="7">
        <f t="shared" si="10"/>
        <v>1542.8319999999999</v>
      </c>
      <c r="AF12" s="13">
        <v>12500</v>
      </c>
      <c r="AG12" s="8">
        <f>((AG11-AG14)/2)+AG14</f>
        <v>742</v>
      </c>
      <c r="AH12" s="7">
        <f>AG12*1.688</f>
        <v>1252.4959999999999</v>
      </c>
      <c r="AI12" s="8"/>
      <c r="AJ12" s="8"/>
      <c r="AK12" s="8"/>
      <c r="AM12" s="13">
        <v>25000</v>
      </c>
      <c r="AN12" s="38">
        <v>914</v>
      </c>
      <c r="AO12" s="7">
        <f t="shared" si="8"/>
        <v>1542.8319999999999</v>
      </c>
    </row>
    <row r="13" spans="1:41" ht="12.75">
      <c r="A13" s="13">
        <v>12500</v>
      </c>
      <c r="B13" s="7">
        <f>((B14-B12)/2)+B12</f>
        <v>828.5</v>
      </c>
      <c r="C13" s="7">
        <f t="shared" si="0"/>
        <v>1398.508</v>
      </c>
      <c r="D13" s="13">
        <v>12500</v>
      </c>
      <c r="E13" s="7">
        <f>((E14-E12)/2)+E12</f>
        <v>818.5</v>
      </c>
      <c r="F13" s="7">
        <f t="shared" si="13"/>
        <v>1381.628</v>
      </c>
      <c r="G13" s="6">
        <v>3000</v>
      </c>
      <c r="H13" s="38">
        <v>723</v>
      </c>
      <c r="I13" s="7">
        <f t="shared" si="14"/>
        <v>1220.424</v>
      </c>
      <c r="J13" s="6">
        <v>3000</v>
      </c>
      <c r="K13" s="38">
        <v>723</v>
      </c>
      <c r="L13" s="7">
        <f t="shared" si="2"/>
        <v>1220.424</v>
      </c>
      <c r="M13" s="8">
        <v>0</v>
      </c>
      <c r="N13" s="8">
        <v>700</v>
      </c>
      <c r="O13" s="7">
        <f t="shared" si="3"/>
        <v>1181.6</v>
      </c>
      <c r="Z13" s="13">
        <v>12500</v>
      </c>
      <c r="AA13" s="7">
        <f t="shared" si="15"/>
        <v>836.5</v>
      </c>
      <c r="AB13" s="7">
        <f t="shared" si="7"/>
        <v>1412.012</v>
      </c>
      <c r="AC13" s="13">
        <v>12500</v>
      </c>
      <c r="AD13" s="7">
        <f>((AD14-AD12)/2)+AD12</f>
        <v>818.5</v>
      </c>
      <c r="AE13" s="7">
        <f t="shared" si="10"/>
        <v>1381.628</v>
      </c>
      <c r="AF13" s="6">
        <v>3000</v>
      </c>
      <c r="AG13" s="51">
        <f>((AG12-AG14)/4)+AG14</f>
        <v>676.75</v>
      </c>
      <c r="AH13" s="7">
        <f>AG13*1.688</f>
        <v>1142.354</v>
      </c>
      <c r="AM13" s="13">
        <v>12500</v>
      </c>
      <c r="AN13" s="7">
        <f>((AN14-AN12)/2)+AN12</f>
        <v>818.5</v>
      </c>
      <c r="AO13" s="7">
        <f t="shared" si="8"/>
        <v>1381.628</v>
      </c>
    </row>
    <row r="14" spans="1:41" ht="12.75">
      <c r="A14" s="6">
        <v>3000</v>
      </c>
      <c r="B14" s="38">
        <v>733</v>
      </c>
      <c r="C14" s="7">
        <f t="shared" si="0"/>
        <v>1237.3039999999999</v>
      </c>
      <c r="D14" s="6">
        <v>3000</v>
      </c>
      <c r="E14" s="33">
        <v>723</v>
      </c>
      <c r="F14" s="7">
        <f t="shared" si="13"/>
        <v>1220.424</v>
      </c>
      <c r="G14" s="8">
        <v>0</v>
      </c>
      <c r="H14" s="8">
        <v>700</v>
      </c>
      <c r="I14" s="7">
        <f t="shared" si="14"/>
        <v>1181.6</v>
      </c>
      <c r="J14" s="8">
        <v>0</v>
      </c>
      <c r="K14" s="8">
        <v>700</v>
      </c>
      <c r="L14" s="7">
        <f t="shared" si="2"/>
        <v>1181.6</v>
      </c>
      <c r="Z14" s="6">
        <v>3000</v>
      </c>
      <c r="AA14" s="8">
        <f t="shared" si="15"/>
        <v>741</v>
      </c>
      <c r="AB14" s="7">
        <f t="shared" si="7"/>
        <v>1250.808</v>
      </c>
      <c r="AC14" s="6">
        <v>3000</v>
      </c>
      <c r="AD14" s="38">
        <v>723</v>
      </c>
      <c r="AE14" s="7">
        <f t="shared" si="10"/>
        <v>1220.424</v>
      </c>
      <c r="AF14" s="8">
        <v>0</v>
      </c>
      <c r="AG14" s="8">
        <v>655</v>
      </c>
      <c r="AH14" s="7">
        <f>AG14*1.688</f>
        <v>1105.6399999999999</v>
      </c>
      <c r="AM14" s="6">
        <v>3000</v>
      </c>
      <c r="AN14" s="38">
        <v>723</v>
      </c>
      <c r="AO14" s="7">
        <f t="shared" si="8"/>
        <v>1220.424</v>
      </c>
    </row>
    <row r="15" spans="1:41" ht="12.75">
      <c r="A15" s="8">
        <v>0</v>
      </c>
      <c r="B15" s="8">
        <v>710</v>
      </c>
      <c r="C15" s="7">
        <f t="shared" si="0"/>
        <v>1198.48</v>
      </c>
      <c r="D15" s="8">
        <v>0</v>
      </c>
      <c r="E15" s="8">
        <v>700</v>
      </c>
      <c r="F15" s="7">
        <f t="shared" si="13"/>
        <v>1181.6</v>
      </c>
      <c r="Z15" s="8">
        <v>0</v>
      </c>
      <c r="AA15" s="8">
        <f t="shared" si="15"/>
        <v>718</v>
      </c>
      <c r="AB15" s="7">
        <f t="shared" si="7"/>
        <v>1211.984</v>
      </c>
      <c r="AC15" s="8">
        <v>0</v>
      </c>
      <c r="AD15" s="8">
        <v>700</v>
      </c>
      <c r="AE15" s="7">
        <f t="shared" si="10"/>
        <v>1181.6</v>
      </c>
      <c r="AM15" s="8">
        <v>0</v>
      </c>
      <c r="AN15" s="8">
        <v>700</v>
      </c>
      <c r="AO15" s="7">
        <f t="shared" si="8"/>
        <v>1181.6</v>
      </c>
    </row>
    <row r="17" ht="12.75">
      <c r="Z17" s="24" t="s">
        <v>606</v>
      </c>
    </row>
    <row r="18" spans="11:26" ht="12.75">
      <c r="K18" s="25" t="s">
        <v>633</v>
      </c>
      <c r="Z18" s="24" t="s">
        <v>613</v>
      </c>
    </row>
    <row r="19" ht="12.75">
      <c r="A19" t="s">
        <v>632</v>
      </c>
    </row>
    <row r="20" ht="12.75">
      <c r="A20" t="s">
        <v>1943</v>
      </c>
    </row>
    <row r="21" spans="11:15" ht="12.75">
      <c r="K21" t="s">
        <v>38</v>
      </c>
      <c r="N21" s="55" t="s">
        <v>41</v>
      </c>
      <c r="O21" s="40"/>
    </row>
    <row r="22" spans="1:15" ht="12.75">
      <c r="A22" s="33" t="s">
        <v>688</v>
      </c>
      <c r="K22" s="55" t="s">
        <v>39</v>
      </c>
      <c r="N22" t="s">
        <v>49</v>
      </c>
      <c r="O22" s="27"/>
    </row>
    <row r="23" spans="11:15" ht="12.75">
      <c r="K23" s="55" t="s">
        <v>40</v>
      </c>
      <c r="N23" s="27"/>
      <c r="O23" s="27"/>
    </row>
    <row r="24" spans="1:15" ht="12.75">
      <c r="A24" t="s">
        <v>598</v>
      </c>
      <c r="O24" s="27"/>
    </row>
    <row r="27" spans="9:30" ht="12.75">
      <c r="I27" s="1" t="s">
        <v>582</v>
      </c>
      <c r="K27" s="11" t="s">
        <v>1884</v>
      </c>
      <c r="L27" s="11" t="s">
        <v>1883</v>
      </c>
      <c r="M27" s="11" t="s">
        <v>711</v>
      </c>
      <c r="N27" s="11" t="s">
        <v>713</v>
      </c>
      <c r="T27" s="45"/>
      <c r="U27" s="45"/>
      <c r="V27" s="45"/>
      <c r="W27" s="45"/>
      <c r="X27" s="45"/>
      <c r="Z27" s="22"/>
      <c r="AA27" s="22"/>
      <c r="AB27" s="8"/>
      <c r="AC27" s="22"/>
      <c r="AD27" s="22"/>
    </row>
    <row r="28" spans="10:30" ht="12.75">
      <c r="J28" s="27"/>
      <c r="K28" s="27"/>
      <c r="L28" s="27"/>
      <c r="M28" s="27"/>
      <c r="N28" s="27"/>
      <c r="V28" s="27"/>
      <c r="W28" s="27"/>
      <c r="X28" s="27"/>
      <c r="Z28" s="8"/>
      <c r="AA28" s="8"/>
      <c r="AB28" s="8"/>
      <c r="AC28" s="8"/>
      <c r="AD28" s="8"/>
    </row>
    <row r="29" spans="10:30" ht="12.75">
      <c r="J29" s="27"/>
      <c r="K29" s="27"/>
      <c r="L29" s="27"/>
      <c r="M29" s="27"/>
      <c r="N29" s="27"/>
      <c r="O29" t="s">
        <v>622</v>
      </c>
      <c r="P29" s="139" t="s">
        <v>1627</v>
      </c>
      <c r="T29" s="27"/>
      <c r="U29" s="27"/>
      <c r="V29" s="27"/>
      <c r="W29" s="27"/>
      <c r="Z29" s="8"/>
      <c r="AA29" s="7"/>
      <c r="AB29" s="8"/>
      <c r="AC29" s="8"/>
      <c r="AD29" s="7"/>
    </row>
    <row r="30" spans="10:23" ht="12.75">
      <c r="J30" s="27"/>
      <c r="K30" s="27" t="s">
        <v>24</v>
      </c>
      <c r="L30" s="27" t="s">
        <v>25</v>
      </c>
      <c r="M30" s="27" t="s">
        <v>26</v>
      </c>
      <c r="N30" s="27" t="s">
        <v>27</v>
      </c>
      <c r="O30" t="s">
        <v>830</v>
      </c>
      <c r="P30" s="24" t="s">
        <v>477</v>
      </c>
      <c r="T30" s="27"/>
      <c r="U30" s="27"/>
      <c r="V30" s="27"/>
      <c r="W30" s="27"/>
    </row>
    <row r="31" spans="10:23" ht="12.75">
      <c r="J31" s="27"/>
      <c r="K31" s="27"/>
      <c r="L31" s="27"/>
      <c r="M31" s="27" t="s">
        <v>72</v>
      </c>
      <c r="N31" s="27" t="s">
        <v>72</v>
      </c>
      <c r="O31" t="s">
        <v>719</v>
      </c>
      <c r="T31" s="27"/>
      <c r="U31" s="27"/>
      <c r="V31" s="27"/>
      <c r="W31" s="27"/>
    </row>
    <row r="32" spans="10:30" ht="12.75">
      <c r="J32" s="27"/>
      <c r="K32" s="23" t="s">
        <v>28</v>
      </c>
      <c r="L32" s="23" t="s">
        <v>60</v>
      </c>
      <c r="M32" s="23" t="s">
        <v>61</v>
      </c>
      <c r="N32" s="23" t="s">
        <v>61</v>
      </c>
      <c r="T32" s="154" t="s">
        <v>16</v>
      </c>
      <c r="U32" s="27"/>
      <c r="V32" s="27"/>
      <c r="W32" s="27"/>
      <c r="Y32" s="61"/>
      <c r="AA32" s="8"/>
      <c r="AB32" s="8"/>
      <c r="AC32" s="70"/>
      <c r="AD32" s="7"/>
    </row>
    <row r="33" spans="10:30" ht="12.75">
      <c r="J33" s="27"/>
      <c r="K33" s="114" t="s">
        <v>43</v>
      </c>
      <c r="L33" s="114" t="s">
        <v>43</v>
      </c>
      <c r="M33" s="114" t="s">
        <v>43</v>
      </c>
      <c r="N33" s="114" t="s">
        <v>43</v>
      </c>
      <c r="P33" s="126" t="s">
        <v>42</v>
      </c>
      <c r="T33" s="155" t="s">
        <v>1892</v>
      </c>
      <c r="U33" s="27"/>
      <c r="V33" s="27"/>
      <c r="W33" s="27"/>
      <c r="Y33" s="8"/>
      <c r="AA33" s="8"/>
      <c r="AB33" s="8"/>
      <c r="AC33" s="8"/>
      <c r="AD33" s="7"/>
    </row>
    <row r="34" spans="10:30" ht="12.75">
      <c r="J34" s="27"/>
      <c r="K34" s="27"/>
      <c r="L34" s="62"/>
      <c r="M34" s="62"/>
      <c r="N34" s="62"/>
      <c r="T34" s="155" t="s">
        <v>1893</v>
      </c>
      <c r="X34" s="27"/>
      <c r="Z34" s="22"/>
      <c r="AB34" s="8"/>
      <c r="AC34" s="22"/>
      <c r="AD34" s="22"/>
    </row>
    <row r="35" spans="10:30" ht="12.75">
      <c r="J35" s="27"/>
      <c r="T35" s="155" t="s">
        <v>1894</v>
      </c>
      <c r="Z35" s="8"/>
      <c r="AB35" s="8"/>
      <c r="AC35" s="8"/>
      <c r="AD35" s="7"/>
    </row>
    <row r="36" spans="10:30" ht="12.75">
      <c r="J36" s="27"/>
      <c r="K36" s="62">
        <v>744</v>
      </c>
      <c r="L36" s="62">
        <v>1152</v>
      </c>
      <c r="M36" s="62">
        <v>1189</v>
      </c>
      <c r="N36" s="62">
        <v>1189</v>
      </c>
      <c r="O36" t="s">
        <v>862</v>
      </c>
      <c r="T36" s="156" t="s">
        <v>17</v>
      </c>
      <c r="Z36" s="70"/>
      <c r="AB36" s="8"/>
      <c r="AC36" s="70"/>
      <c r="AD36" s="7"/>
    </row>
    <row r="37" spans="10:30" ht="12.75">
      <c r="J37" s="27"/>
      <c r="K37" s="77">
        <f>K36*6.5</f>
        <v>4836</v>
      </c>
      <c r="L37" s="77">
        <f>L36*6.5</f>
        <v>7488</v>
      </c>
      <c r="M37" s="77">
        <f>M36*6.5</f>
        <v>7728.5</v>
      </c>
      <c r="N37" s="77">
        <f>N36*6.5</f>
        <v>7728.5</v>
      </c>
      <c r="O37" t="s">
        <v>266</v>
      </c>
      <c r="Q37" s="24" t="s">
        <v>651</v>
      </c>
      <c r="AB37" s="8"/>
      <c r="AC37" s="8"/>
      <c r="AD37" s="7"/>
    </row>
    <row r="38" spans="10:30" ht="12.75">
      <c r="J38" s="27"/>
      <c r="K38" s="77">
        <f>K36*6.8</f>
        <v>5059.2</v>
      </c>
      <c r="L38" s="77">
        <f>L36*6.8</f>
        <v>7833.599999999999</v>
      </c>
      <c r="M38" s="77">
        <f>M36*6.8</f>
        <v>8085.2</v>
      </c>
      <c r="N38" s="77">
        <f>N36*6.8</f>
        <v>8085.2</v>
      </c>
      <c r="O38" t="s">
        <v>722</v>
      </c>
      <c r="Q38" s="24" t="s">
        <v>652</v>
      </c>
      <c r="Z38" s="7"/>
      <c r="AB38" s="8"/>
      <c r="AC38" s="22"/>
      <c r="AD38" s="22"/>
    </row>
    <row r="39" spans="10:30" ht="12.75">
      <c r="J39" s="27"/>
      <c r="K39" s="23" t="s">
        <v>265</v>
      </c>
      <c r="L39" s="23" t="s">
        <v>1814</v>
      </c>
      <c r="M39" s="23" t="s">
        <v>717</v>
      </c>
      <c r="N39" s="23" t="s">
        <v>717</v>
      </c>
      <c r="O39" s="24"/>
      <c r="AA39" s="7"/>
      <c r="AB39" s="8"/>
      <c r="AC39" s="8"/>
      <c r="AD39" s="7"/>
    </row>
    <row r="40" spans="10:30" ht="12.75">
      <c r="J40" s="27"/>
      <c r="K40" s="27"/>
      <c r="L40" s="27"/>
      <c r="M40" s="27"/>
      <c r="N40" s="27"/>
      <c r="AA40" s="8"/>
      <c r="AB40" s="8"/>
      <c r="AC40" s="70"/>
      <c r="AD40" s="7"/>
    </row>
    <row r="41" spans="10:30" ht="12.75">
      <c r="J41" s="27"/>
      <c r="K41" s="27"/>
      <c r="L41" s="27"/>
      <c r="M41" s="27"/>
      <c r="N41" s="27"/>
      <c r="Z41" s="70"/>
      <c r="AA41" s="8"/>
      <c r="AB41" s="8"/>
      <c r="AC41" s="8"/>
      <c r="AD41" s="8"/>
    </row>
    <row r="42" spans="10:26" ht="12.75">
      <c r="J42" s="27"/>
      <c r="K42" s="27"/>
      <c r="L42" s="27"/>
      <c r="M42" s="27"/>
      <c r="N42" s="27"/>
      <c r="O42" s="14" t="s">
        <v>29</v>
      </c>
      <c r="Z42" s="8"/>
    </row>
    <row r="43" spans="10:15" ht="12.75">
      <c r="J43" s="27"/>
      <c r="K43" s="39" t="s">
        <v>1766</v>
      </c>
      <c r="L43" s="39" t="s">
        <v>1766</v>
      </c>
      <c r="M43" s="39" t="s">
        <v>1766</v>
      </c>
      <c r="N43" s="39" t="s">
        <v>1766</v>
      </c>
      <c r="O43" t="s">
        <v>484</v>
      </c>
    </row>
    <row r="44" spans="10:15" ht="12.75">
      <c r="J44" s="27"/>
      <c r="K44" s="39" t="s">
        <v>1752</v>
      </c>
      <c r="L44" s="39" t="s">
        <v>1752</v>
      </c>
      <c r="M44" s="39" t="s">
        <v>1752</v>
      </c>
      <c r="N44" s="39" t="s">
        <v>1752</v>
      </c>
      <c r="O44" t="s">
        <v>485</v>
      </c>
    </row>
    <row r="45" spans="10:15" ht="12.75">
      <c r="J45" s="27"/>
      <c r="K45" s="39" t="s">
        <v>1753</v>
      </c>
      <c r="L45" s="39" t="s">
        <v>1753</v>
      </c>
      <c r="M45" s="39" t="s">
        <v>1753</v>
      </c>
      <c r="N45" s="39" t="s">
        <v>1753</v>
      </c>
      <c r="O45" t="s">
        <v>1329</v>
      </c>
    </row>
    <row r="46" spans="10:14" ht="12.75">
      <c r="J46" s="27"/>
      <c r="K46" s="114" t="s">
        <v>44</v>
      </c>
      <c r="L46" s="114" t="s">
        <v>44</v>
      </c>
      <c r="M46" s="114" t="s">
        <v>45</v>
      </c>
      <c r="N46" s="114" t="s">
        <v>45</v>
      </c>
    </row>
    <row r="47" spans="10:20" ht="12.75">
      <c r="J47" s="27"/>
      <c r="K47" s="27"/>
      <c r="L47" s="27"/>
      <c r="M47" s="27"/>
      <c r="N47" s="27"/>
      <c r="T47" s="27"/>
    </row>
    <row r="48" spans="9:15" ht="12.75">
      <c r="I48" s="1" t="s">
        <v>583</v>
      </c>
      <c r="J48" s="27"/>
      <c r="K48" s="27"/>
      <c r="L48" s="27"/>
      <c r="M48" s="27"/>
      <c r="N48" s="27"/>
      <c r="O48" s="14" t="s">
        <v>1073</v>
      </c>
    </row>
    <row r="49" spans="10:14" ht="12.75">
      <c r="J49" s="27"/>
      <c r="K49" s="27" t="s">
        <v>718</v>
      </c>
      <c r="L49" s="27" t="s">
        <v>718</v>
      </c>
      <c r="M49" s="27" t="s">
        <v>718</v>
      </c>
      <c r="N49" s="27" t="s">
        <v>718</v>
      </c>
    </row>
    <row r="50" spans="10:20" ht="12.75">
      <c r="J50" s="27"/>
      <c r="K50" s="27"/>
      <c r="L50" s="27"/>
      <c r="M50" s="27"/>
      <c r="N50" s="27"/>
      <c r="T50" s="23"/>
    </row>
    <row r="51" spans="10:14" ht="12.75">
      <c r="J51" s="27"/>
      <c r="K51" s="23" t="s">
        <v>15</v>
      </c>
      <c r="L51" s="23" t="s">
        <v>56</v>
      </c>
      <c r="M51" s="23" t="s">
        <v>71</v>
      </c>
      <c r="N51" s="23" t="s">
        <v>71</v>
      </c>
    </row>
    <row r="52" spans="10:14" ht="12.75">
      <c r="J52" s="27"/>
      <c r="K52" s="27"/>
      <c r="L52" s="27"/>
      <c r="M52" s="27"/>
      <c r="N52" s="27"/>
    </row>
    <row r="53" spans="10:15" ht="12.75">
      <c r="J53" s="27"/>
      <c r="K53" s="27"/>
      <c r="L53" s="27"/>
      <c r="M53" s="27"/>
      <c r="N53" s="27"/>
      <c r="O53" s="14" t="s">
        <v>478</v>
      </c>
    </row>
    <row r="54" spans="10:15" ht="12.75">
      <c r="J54" s="27"/>
      <c r="K54" s="27"/>
      <c r="L54" s="27"/>
      <c r="M54" s="27"/>
      <c r="N54" s="27"/>
      <c r="O54" s="34" t="s">
        <v>1475</v>
      </c>
    </row>
    <row r="55" spans="10:15" ht="12.75">
      <c r="J55" s="27"/>
      <c r="K55" s="27"/>
      <c r="L55" s="27"/>
      <c r="M55" s="27"/>
      <c r="N55" s="27"/>
      <c r="O55" s="34" t="s">
        <v>467</v>
      </c>
    </row>
    <row r="56" spans="10:20" ht="12.75">
      <c r="J56" s="27"/>
      <c r="K56" s="27"/>
      <c r="L56" s="27"/>
      <c r="M56" s="27"/>
      <c r="N56" s="27"/>
      <c r="O56" s="34" t="s">
        <v>1565</v>
      </c>
      <c r="T56" s="27"/>
    </row>
    <row r="57" spans="10:15" ht="12.75">
      <c r="J57" s="27"/>
      <c r="K57" s="27"/>
      <c r="L57" s="27"/>
      <c r="M57" s="27"/>
      <c r="N57" s="27"/>
      <c r="O57" s="34" t="s">
        <v>1567</v>
      </c>
    </row>
    <row r="58" spans="10:15" ht="12.75">
      <c r="J58" s="27"/>
      <c r="K58" s="27"/>
      <c r="L58" s="27"/>
      <c r="M58" s="27"/>
      <c r="N58" s="27"/>
      <c r="O58" s="34" t="s">
        <v>1443</v>
      </c>
    </row>
    <row r="59" spans="10:15" ht="12.75">
      <c r="J59" s="27"/>
      <c r="K59" s="27"/>
      <c r="L59" s="27"/>
      <c r="M59" s="27"/>
      <c r="N59" s="27"/>
      <c r="O59" s="34" t="s">
        <v>1479</v>
      </c>
    </row>
    <row r="60" spans="10:14" ht="12.75">
      <c r="J60" s="27"/>
      <c r="K60" s="27"/>
      <c r="L60" s="27"/>
      <c r="M60" s="27"/>
      <c r="N60" s="27"/>
    </row>
    <row r="61" spans="10:14" ht="12.75">
      <c r="J61" s="27"/>
      <c r="K61" s="27"/>
      <c r="L61" s="27"/>
      <c r="M61" s="27"/>
      <c r="N61" s="27"/>
    </row>
    <row r="62" spans="10:15" ht="12.75">
      <c r="J62" s="27"/>
      <c r="K62" s="153" t="s">
        <v>30</v>
      </c>
      <c r="L62" s="153" t="s">
        <v>30</v>
      </c>
      <c r="M62" s="153" t="s">
        <v>31</v>
      </c>
      <c r="N62" s="153" t="s">
        <v>31</v>
      </c>
      <c r="O62" s="14" t="s">
        <v>1679</v>
      </c>
    </row>
    <row r="63" spans="10:17" ht="12.75">
      <c r="J63" s="27"/>
      <c r="K63" s="27"/>
      <c r="L63" s="27"/>
      <c r="M63" s="27"/>
      <c r="N63" s="27"/>
      <c r="O63" t="s">
        <v>328</v>
      </c>
      <c r="Q63" s="135" t="s">
        <v>1656</v>
      </c>
    </row>
    <row r="64" spans="10:17" ht="12.75">
      <c r="J64" s="27"/>
      <c r="K64" s="27"/>
      <c r="L64" s="27"/>
      <c r="M64" s="27"/>
      <c r="N64" s="27"/>
      <c r="O64" t="s">
        <v>329</v>
      </c>
      <c r="Q64" s="135" t="s">
        <v>1589</v>
      </c>
    </row>
    <row r="65" spans="10:17" ht="12.75">
      <c r="J65" s="27"/>
      <c r="K65" s="27" t="s">
        <v>32</v>
      </c>
      <c r="L65" s="27" t="s">
        <v>32</v>
      </c>
      <c r="M65" s="27" t="s">
        <v>33</v>
      </c>
      <c r="N65" s="27" t="s">
        <v>33</v>
      </c>
      <c r="O65" t="s">
        <v>330</v>
      </c>
      <c r="Q65" s="135" t="s">
        <v>1657</v>
      </c>
    </row>
    <row r="66" spans="10:14" ht="12.75">
      <c r="J66" s="27"/>
      <c r="K66" s="114" t="s">
        <v>46</v>
      </c>
      <c r="L66" s="114" t="s">
        <v>46</v>
      </c>
      <c r="M66" s="114" t="s">
        <v>47</v>
      </c>
      <c r="N66" s="114" t="s">
        <v>47</v>
      </c>
    </row>
    <row r="67" spans="10:14" ht="12.75">
      <c r="J67" s="27"/>
      <c r="K67" s="27"/>
      <c r="L67" s="27"/>
      <c r="M67" s="27"/>
      <c r="N67" s="27"/>
    </row>
    <row r="68" spans="10:14" ht="12.75">
      <c r="J68" s="27"/>
      <c r="K68" s="27"/>
      <c r="L68" s="27"/>
      <c r="M68" s="27"/>
      <c r="N68" s="27"/>
    </row>
    <row r="69" spans="9:15" ht="12.75">
      <c r="I69" s="1" t="s">
        <v>584</v>
      </c>
      <c r="J69" s="27"/>
      <c r="K69" s="71" t="s">
        <v>1214</v>
      </c>
      <c r="L69" s="71" t="s">
        <v>1215</v>
      </c>
      <c r="M69" s="71" t="s">
        <v>1214</v>
      </c>
      <c r="N69" s="71" t="s">
        <v>1214</v>
      </c>
      <c r="O69" s="14" t="s">
        <v>1680</v>
      </c>
    </row>
    <row r="70" spans="11:14" ht="12.75">
      <c r="K70" s="23" t="s">
        <v>1682</v>
      </c>
      <c r="L70" s="23" t="s">
        <v>55</v>
      </c>
      <c r="M70" s="23" t="s">
        <v>70</v>
      </c>
      <c r="N70" s="23" t="s">
        <v>70</v>
      </c>
    </row>
    <row r="71" spans="10:14" ht="12.75">
      <c r="J71" s="27"/>
      <c r="K71" s="27"/>
      <c r="L71" s="27"/>
      <c r="M71" s="27"/>
      <c r="N71" s="27"/>
    </row>
    <row r="72" spans="10:24" ht="12.75">
      <c r="J72" s="27"/>
      <c r="K72" s="27" t="s">
        <v>1889</v>
      </c>
      <c r="L72" s="27" t="s">
        <v>1889</v>
      </c>
      <c r="M72" s="27" t="s">
        <v>1889</v>
      </c>
      <c r="N72" s="27" t="s">
        <v>1889</v>
      </c>
      <c r="O72" t="s">
        <v>1765</v>
      </c>
      <c r="X72" s="32"/>
    </row>
    <row r="73" spans="10:15" ht="12.75">
      <c r="J73" s="27"/>
      <c r="K73" s="23" t="s">
        <v>1661</v>
      </c>
      <c r="L73" s="23" t="s">
        <v>1661</v>
      </c>
      <c r="M73" s="23" t="s">
        <v>888</v>
      </c>
      <c r="N73" s="23" t="s">
        <v>888</v>
      </c>
      <c r="O73" t="s">
        <v>1770</v>
      </c>
    </row>
    <row r="74" spans="10:24" ht="12.75">
      <c r="J74" s="27"/>
      <c r="K74" s="27"/>
      <c r="L74" s="27"/>
      <c r="M74" s="27"/>
      <c r="N74" s="27"/>
      <c r="X74" s="34"/>
    </row>
    <row r="75" spans="10:24" ht="12.75">
      <c r="J75" s="27"/>
      <c r="K75" s="27"/>
      <c r="L75" s="27"/>
      <c r="M75" s="27"/>
      <c r="N75" s="27"/>
      <c r="O75" t="s">
        <v>1076</v>
      </c>
      <c r="X75" s="27"/>
    </row>
    <row r="76" spans="10:24" ht="12.75">
      <c r="J76" s="27"/>
      <c r="K76" s="27"/>
      <c r="L76" s="27"/>
      <c r="M76" s="27"/>
      <c r="N76" s="27"/>
      <c r="X76" s="34"/>
    </row>
    <row r="77" spans="10:24" ht="12.75">
      <c r="J77" s="27"/>
      <c r="K77" s="27"/>
      <c r="L77" s="27"/>
      <c r="M77" s="27"/>
      <c r="N77" s="27"/>
      <c r="X77" s="27"/>
    </row>
    <row r="78" spans="10:24" ht="12.75">
      <c r="J78" s="27"/>
      <c r="K78" s="27"/>
      <c r="L78" s="27"/>
      <c r="M78" s="27"/>
      <c r="N78" s="27"/>
      <c r="O78" t="s">
        <v>260</v>
      </c>
      <c r="X78" s="34"/>
    </row>
    <row r="79" spans="10:24" ht="12.75">
      <c r="J79" s="27"/>
      <c r="K79" s="27"/>
      <c r="L79" s="27"/>
      <c r="M79" s="27"/>
      <c r="N79" s="27"/>
      <c r="X79" s="27"/>
    </row>
    <row r="80" spans="10:24" ht="12.75">
      <c r="J80" s="27"/>
      <c r="K80" s="27"/>
      <c r="L80" s="27"/>
      <c r="M80" s="27"/>
      <c r="N80" s="27"/>
      <c r="X80" s="34"/>
    </row>
    <row r="81" spans="10:15" ht="12.75">
      <c r="J81" s="27"/>
      <c r="K81" s="27"/>
      <c r="L81" s="27"/>
      <c r="M81" s="27"/>
      <c r="N81" s="27"/>
      <c r="O81" s="11" t="s">
        <v>1754</v>
      </c>
    </row>
    <row r="82" spans="10:14" ht="12.75">
      <c r="J82" s="27"/>
      <c r="K82" s="27"/>
      <c r="L82" s="27"/>
      <c r="M82" s="27"/>
      <c r="N82" s="27"/>
    </row>
    <row r="83" spans="10:24" ht="12.75">
      <c r="J83" s="27"/>
      <c r="K83" s="40" t="s">
        <v>1940</v>
      </c>
      <c r="L83" s="40" t="s">
        <v>1886</v>
      </c>
      <c r="M83" s="40" t="s">
        <v>1940</v>
      </c>
      <c r="N83" s="40" t="s">
        <v>1940</v>
      </c>
      <c r="O83" t="s">
        <v>1877</v>
      </c>
      <c r="X83" s="39"/>
    </row>
    <row r="84" spans="10:14" ht="12.75">
      <c r="J84" s="27"/>
      <c r="K84" s="23" t="s">
        <v>497</v>
      </c>
      <c r="L84" s="23" t="s">
        <v>1887</v>
      </c>
      <c r="M84" s="23" t="s">
        <v>1941</v>
      </c>
      <c r="N84" s="23" t="s">
        <v>1941</v>
      </c>
    </row>
    <row r="85" spans="10:24" ht="12.75">
      <c r="J85" s="27"/>
      <c r="K85" s="27"/>
      <c r="L85" s="27"/>
      <c r="M85" s="27"/>
      <c r="N85" s="27"/>
      <c r="T85" s="25"/>
      <c r="U85" s="25"/>
      <c r="V85" s="25"/>
      <c r="W85" s="25"/>
      <c r="X85" s="45"/>
    </row>
    <row r="86" spans="10:23" ht="12.75">
      <c r="J86" s="27"/>
      <c r="K86" s="27" t="s">
        <v>1864</v>
      </c>
      <c r="L86" s="27" t="s">
        <v>1864</v>
      </c>
      <c r="M86" s="27" t="s">
        <v>1865</v>
      </c>
      <c r="N86" s="27" t="s">
        <v>1865</v>
      </c>
      <c r="O86" t="s">
        <v>1885</v>
      </c>
      <c r="T86" s="40"/>
      <c r="U86" s="40"/>
      <c r="V86" s="40"/>
      <c r="W86" s="40"/>
    </row>
    <row r="87" spans="10:23" ht="12.75">
      <c r="J87" s="27"/>
      <c r="K87" s="23" t="s">
        <v>1806</v>
      </c>
      <c r="L87" s="23" t="s">
        <v>1806</v>
      </c>
      <c r="M87" s="23" t="s">
        <v>65</v>
      </c>
      <c r="N87" s="23" t="s">
        <v>65</v>
      </c>
      <c r="T87" s="23"/>
      <c r="U87" s="23"/>
      <c r="V87" s="23"/>
      <c r="W87" s="23"/>
    </row>
    <row r="88" spans="10:14" ht="12.75">
      <c r="J88" s="27"/>
      <c r="K88" s="27"/>
      <c r="L88" s="27"/>
      <c r="M88" s="27"/>
      <c r="N88" s="27"/>
    </row>
    <row r="89" spans="11:14" ht="12.75">
      <c r="K89" s="27"/>
      <c r="L89" s="27"/>
      <c r="M89" s="27"/>
      <c r="N89" s="27"/>
    </row>
    <row r="90" ht="12.75">
      <c r="I90" s="1"/>
    </row>
    <row r="91" spans="9:10" ht="12.75">
      <c r="I91" s="1" t="s">
        <v>585</v>
      </c>
      <c r="J91" s="27"/>
    </row>
    <row r="92" spans="10:15" ht="12.75">
      <c r="J92" s="27"/>
      <c r="K92" s="32" t="s">
        <v>1942</v>
      </c>
      <c r="L92" s="32" t="s">
        <v>716</v>
      </c>
      <c r="M92" s="32" t="s">
        <v>716</v>
      </c>
      <c r="N92" s="32" t="s">
        <v>716</v>
      </c>
      <c r="O92" s="11" t="s">
        <v>715</v>
      </c>
    </row>
    <row r="93" ht="12.75">
      <c r="J93" s="27"/>
    </row>
    <row r="94" spans="10:16" ht="12.75">
      <c r="J94" s="27"/>
      <c r="K94" s="62">
        <v>10200</v>
      </c>
      <c r="L94" s="62">
        <v>10200</v>
      </c>
      <c r="M94" s="62">
        <v>10200</v>
      </c>
      <c r="N94" s="62">
        <v>10200</v>
      </c>
      <c r="O94" s="34" t="s">
        <v>1739</v>
      </c>
      <c r="P94" s="34" t="s">
        <v>1750</v>
      </c>
    </row>
    <row r="95" spans="10:15" ht="12.75">
      <c r="J95" s="27"/>
      <c r="K95" s="27">
        <v>0.77</v>
      </c>
      <c r="L95" s="27">
        <v>0.77</v>
      </c>
      <c r="M95" s="27">
        <v>0.77</v>
      </c>
      <c r="N95" s="27">
        <v>0.77</v>
      </c>
      <c r="O95" s="27" t="s">
        <v>714</v>
      </c>
    </row>
    <row r="96" spans="10:16" ht="12.75">
      <c r="J96" s="27"/>
      <c r="K96" s="64">
        <f>(K94*K95)/3600</f>
        <v>2.1816666666666666</v>
      </c>
      <c r="L96" s="64">
        <f>(L94*L95)/3600</f>
        <v>2.1816666666666666</v>
      </c>
      <c r="M96" s="64">
        <f>(M94*M95)/3600</f>
        <v>2.1816666666666666</v>
      </c>
      <c r="N96" s="64">
        <f>(N94*N95)/3600</f>
        <v>2.1816666666666666</v>
      </c>
      <c r="O96" s="34" t="s">
        <v>1740</v>
      </c>
      <c r="P96" s="34" t="s">
        <v>1751</v>
      </c>
    </row>
    <row r="97" spans="10:15" ht="12.75">
      <c r="J97" s="27"/>
      <c r="O97" s="27"/>
    </row>
    <row r="98" spans="10:16" ht="12.75">
      <c r="J98" s="27"/>
      <c r="K98" s="62">
        <v>16000</v>
      </c>
      <c r="L98" s="62">
        <v>16950</v>
      </c>
      <c r="M98" s="62">
        <v>16950</v>
      </c>
      <c r="N98" s="62">
        <v>16950</v>
      </c>
      <c r="O98" s="34" t="s">
        <v>1846</v>
      </c>
      <c r="P98" s="34" t="s">
        <v>1750</v>
      </c>
    </row>
    <row r="99" spans="10:15" ht="12.75">
      <c r="J99" s="27"/>
      <c r="K99" s="27">
        <v>2.1</v>
      </c>
      <c r="L99" s="27">
        <v>2.1</v>
      </c>
      <c r="M99" s="27">
        <v>2.1</v>
      </c>
      <c r="N99" s="27">
        <v>2.1</v>
      </c>
      <c r="O99" s="27" t="s">
        <v>714</v>
      </c>
    </row>
    <row r="100" spans="10:16" ht="12.75">
      <c r="J100" s="27"/>
      <c r="K100" s="64">
        <f>(K98*K99)/3600</f>
        <v>9.333333333333334</v>
      </c>
      <c r="L100" s="64">
        <f>(L98*L99)/3600</f>
        <v>9.8875</v>
      </c>
      <c r="M100" s="64">
        <f>(M98*M99)/3600</f>
        <v>9.8875</v>
      </c>
      <c r="N100" s="64">
        <f>(N98*N99)/3600</f>
        <v>9.8875</v>
      </c>
      <c r="O100" s="34" t="s">
        <v>1740</v>
      </c>
      <c r="P100" s="34" t="s">
        <v>1751</v>
      </c>
    </row>
    <row r="101" spans="10:14" ht="12.75">
      <c r="J101" s="27"/>
      <c r="K101" s="23" t="s">
        <v>1817</v>
      </c>
      <c r="L101" s="23" t="s">
        <v>1817</v>
      </c>
      <c r="M101" s="23" t="s">
        <v>62</v>
      </c>
      <c r="N101" s="23" t="s">
        <v>62</v>
      </c>
    </row>
    <row r="102" spans="10:15" ht="12.75">
      <c r="J102" s="27"/>
      <c r="K102" s="23" t="s">
        <v>1523</v>
      </c>
      <c r="L102" s="23" t="s">
        <v>1523</v>
      </c>
      <c r="M102" s="23" t="s">
        <v>1523</v>
      </c>
      <c r="N102" s="23" t="s">
        <v>1523</v>
      </c>
      <c r="O102" s="23"/>
    </row>
    <row r="103" spans="10:14" ht="12.75">
      <c r="J103" s="27"/>
      <c r="K103" s="27"/>
      <c r="L103" s="27"/>
      <c r="M103" s="27"/>
      <c r="N103" s="27"/>
    </row>
    <row r="104" spans="10:14" ht="12.75">
      <c r="J104" s="27"/>
      <c r="K104" s="27"/>
      <c r="L104" s="27"/>
      <c r="M104" s="27"/>
      <c r="N104" s="27"/>
    </row>
    <row r="105" spans="10:15" ht="12.75">
      <c r="J105" s="27"/>
      <c r="K105" s="27"/>
      <c r="L105" s="27"/>
      <c r="M105" s="27"/>
      <c r="N105" s="27"/>
      <c r="O105" s="11" t="s">
        <v>729</v>
      </c>
    </row>
    <row r="106" spans="10:14" ht="12.75">
      <c r="J106" s="27"/>
      <c r="K106" s="27"/>
      <c r="L106" s="27"/>
      <c r="M106" s="27"/>
      <c r="N106" s="27"/>
    </row>
    <row r="107" spans="10:15" ht="12.75">
      <c r="J107" s="27"/>
      <c r="K107" s="27">
        <v>4</v>
      </c>
      <c r="L107" s="27">
        <v>4</v>
      </c>
      <c r="M107" s="27">
        <v>4</v>
      </c>
      <c r="N107" s="27">
        <v>2</v>
      </c>
      <c r="O107" s="14" t="s">
        <v>1079</v>
      </c>
    </row>
    <row r="108" spans="10:14" ht="12.75">
      <c r="J108" s="27"/>
      <c r="K108" s="27" t="s">
        <v>481</v>
      </c>
      <c r="L108" s="27" t="s">
        <v>481</v>
      </c>
      <c r="M108" s="27" t="s">
        <v>481</v>
      </c>
      <c r="N108" s="27" t="s">
        <v>481</v>
      </c>
    </row>
    <row r="109" spans="10:15" ht="12.75">
      <c r="J109" s="27"/>
      <c r="K109" s="27" t="s">
        <v>1516</v>
      </c>
      <c r="L109" s="27" t="s">
        <v>184</v>
      </c>
      <c r="M109" s="27" t="s">
        <v>1516</v>
      </c>
      <c r="N109" s="27" t="s">
        <v>480</v>
      </c>
      <c r="O109" t="s">
        <v>1632</v>
      </c>
    </row>
    <row r="110" spans="10:14" ht="12.75">
      <c r="J110" s="27"/>
      <c r="K110" s="23" t="s">
        <v>482</v>
      </c>
      <c r="L110" s="23" t="s">
        <v>37</v>
      </c>
      <c r="M110" s="23" t="s">
        <v>482</v>
      </c>
      <c r="N110" s="23" t="s">
        <v>483</v>
      </c>
    </row>
    <row r="111" spans="10:14" ht="12.75">
      <c r="J111" s="27"/>
      <c r="K111" s="23" t="s">
        <v>11</v>
      </c>
      <c r="L111" s="23" t="s">
        <v>1888</v>
      </c>
      <c r="M111" s="23" t="s">
        <v>66</v>
      </c>
      <c r="N111" s="23" t="s">
        <v>66</v>
      </c>
    </row>
    <row r="112" ht="12.75">
      <c r="I112" s="1" t="s">
        <v>589</v>
      </c>
    </row>
    <row r="114" spans="10:24" ht="12.75">
      <c r="J114" s="27"/>
      <c r="K114" s="27"/>
      <c r="L114" s="27"/>
      <c r="M114" s="27"/>
      <c r="N114" s="27"/>
      <c r="O114" s="11" t="s">
        <v>1884</v>
      </c>
      <c r="P114" s="24" t="s">
        <v>1936</v>
      </c>
      <c r="X114" s="11"/>
    </row>
    <row r="115" spans="15:25" ht="12.75">
      <c r="O115" s="23" t="s">
        <v>48</v>
      </c>
      <c r="X115" s="23"/>
      <c r="Y115" s="24"/>
    </row>
    <row r="116" ht="12.75">
      <c r="L116" s="24" t="s">
        <v>740</v>
      </c>
    </row>
    <row r="117" spans="22:24" ht="12.75">
      <c r="V117" s="27"/>
      <c r="W117" s="27"/>
      <c r="X117" s="27"/>
    </row>
    <row r="118" spans="12:27" ht="12.75">
      <c r="L118" s="27" t="s">
        <v>725</v>
      </c>
      <c r="M118" s="27" t="s">
        <v>726</v>
      </c>
      <c r="V118" s="32"/>
      <c r="W118" s="32"/>
      <c r="X118" s="32"/>
      <c r="Y118" s="32"/>
      <c r="Z118" s="32"/>
      <c r="AA118" s="32"/>
    </row>
    <row r="119" spans="12:19" ht="12.75">
      <c r="L119" s="32" t="s">
        <v>1834</v>
      </c>
      <c r="M119" s="32" t="s">
        <v>1834</v>
      </c>
      <c r="N119" s="32" t="s">
        <v>1825</v>
      </c>
      <c r="O119" s="32" t="s">
        <v>900</v>
      </c>
      <c r="P119" s="32" t="s">
        <v>3</v>
      </c>
      <c r="Q119" s="32" t="s">
        <v>2</v>
      </c>
      <c r="R119" s="32" t="s">
        <v>1069</v>
      </c>
      <c r="S119" s="32" t="s">
        <v>901</v>
      </c>
    </row>
    <row r="120" spans="14:27" ht="12.75">
      <c r="N120" s="40" t="s">
        <v>1921</v>
      </c>
      <c r="V120" s="40"/>
      <c r="W120" s="40"/>
      <c r="X120" s="40"/>
      <c r="Y120" s="40"/>
      <c r="Z120" s="116"/>
      <c r="AA120" s="124"/>
    </row>
    <row r="121" spans="10:19" ht="12.75">
      <c r="J121" s="27"/>
      <c r="L121" s="27"/>
      <c r="M121" s="27"/>
      <c r="S121" s="25"/>
    </row>
    <row r="122" spans="10:27" ht="12.75">
      <c r="J122" s="27"/>
      <c r="L122" s="27"/>
      <c r="M122" s="27">
        <v>2</v>
      </c>
      <c r="N122" s="116" t="s">
        <v>1630</v>
      </c>
      <c r="O122" s="34" t="s">
        <v>739</v>
      </c>
      <c r="P122" s="59" t="s">
        <v>904</v>
      </c>
      <c r="Q122" t="s">
        <v>1802</v>
      </c>
      <c r="R122" t="s">
        <v>1025</v>
      </c>
      <c r="S122" s="25"/>
      <c r="W122" s="40"/>
      <c r="X122" s="25"/>
      <c r="Y122" s="25"/>
      <c r="Z122" s="116"/>
      <c r="AA122" s="25"/>
    </row>
    <row r="123" spans="10:19" ht="12.75">
      <c r="J123" s="27"/>
      <c r="L123" s="27"/>
      <c r="M123" s="27"/>
      <c r="N123" s="116"/>
      <c r="S123" s="25"/>
    </row>
    <row r="124" spans="10:27" ht="12.75">
      <c r="J124" s="27"/>
      <c r="L124" s="27"/>
      <c r="M124" s="27">
        <v>1</v>
      </c>
      <c r="N124" s="116" t="s">
        <v>36</v>
      </c>
      <c r="O124" t="s">
        <v>12</v>
      </c>
      <c r="P124" s="116" t="s">
        <v>1023</v>
      </c>
      <c r="Q124" t="s">
        <v>1802</v>
      </c>
      <c r="R124" t="s">
        <v>1024</v>
      </c>
      <c r="S124" s="25"/>
      <c r="V124" s="40"/>
      <c r="W124" s="40"/>
      <c r="X124" s="40"/>
      <c r="Y124" s="40"/>
      <c r="Z124" s="116"/>
      <c r="AA124" s="124"/>
    </row>
    <row r="125" spans="10:27" ht="12.75">
      <c r="J125" s="27"/>
      <c r="L125" s="27"/>
      <c r="M125" s="27"/>
      <c r="N125" s="116"/>
      <c r="S125" s="25"/>
      <c r="V125" s="40"/>
      <c r="W125" s="40"/>
      <c r="X125" s="40"/>
      <c r="Y125" s="40"/>
      <c r="Z125" s="116"/>
      <c r="AA125" s="124"/>
    </row>
    <row r="126" spans="10:27" ht="12.75">
      <c r="J126" s="27"/>
      <c r="L126" s="27"/>
      <c r="M126" s="27">
        <v>1</v>
      </c>
      <c r="N126" s="116" t="s">
        <v>19</v>
      </c>
      <c r="O126" t="s">
        <v>304</v>
      </c>
      <c r="P126" s="132" t="s">
        <v>5</v>
      </c>
      <c r="Q126" t="s">
        <v>738</v>
      </c>
      <c r="R126" t="s">
        <v>1648</v>
      </c>
      <c r="S126" s="25"/>
      <c r="V126" s="40"/>
      <c r="X126" s="40"/>
      <c r="Y126" s="40"/>
      <c r="Z126" s="116"/>
      <c r="AA126" s="124"/>
    </row>
    <row r="127" spans="10:19" ht="12.75">
      <c r="J127" s="27"/>
      <c r="L127" s="27"/>
      <c r="M127" s="27"/>
      <c r="N127" s="116"/>
      <c r="S127" s="25"/>
    </row>
    <row r="128" spans="10:19" ht="12.75">
      <c r="J128" s="27"/>
      <c r="L128" s="27"/>
      <c r="M128" s="27">
        <v>1</v>
      </c>
      <c r="N128" s="116" t="s">
        <v>20</v>
      </c>
      <c r="O128" t="s">
        <v>300</v>
      </c>
      <c r="P128" s="132" t="s">
        <v>4</v>
      </c>
      <c r="Q128" s="34" t="s">
        <v>364</v>
      </c>
      <c r="S128" s="25"/>
    </row>
    <row r="129" spans="10:24" ht="12.75">
      <c r="J129" s="27"/>
      <c r="L129" s="27"/>
      <c r="M129" s="27">
        <v>1</v>
      </c>
      <c r="N129" s="116" t="s">
        <v>21</v>
      </c>
      <c r="O129" s="34" t="s">
        <v>1803</v>
      </c>
      <c r="P129" s="132" t="s">
        <v>5</v>
      </c>
      <c r="Q129" s="34" t="s">
        <v>364</v>
      </c>
      <c r="S129" s="25"/>
      <c r="X129" s="11"/>
    </row>
    <row r="130" spans="10:25" ht="12.75">
      <c r="J130" s="27"/>
      <c r="L130" s="27"/>
      <c r="M130" s="27">
        <v>1</v>
      </c>
      <c r="N130" s="116" t="s">
        <v>22</v>
      </c>
      <c r="O130" t="s">
        <v>301</v>
      </c>
      <c r="P130" s="132" t="s">
        <v>1890</v>
      </c>
      <c r="Q130" s="34" t="s">
        <v>364</v>
      </c>
      <c r="S130" s="25"/>
      <c r="X130" s="23"/>
      <c r="Y130" s="24"/>
    </row>
    <row r="131" spans="10:19" ht="12.75">
      <c r="J131" s="27"/>
      <c r="L131" s="27"/>
      <c r="M131" s="27"/>
      <c r="N131" s="116"/>
      <c r="S131" s="25"/>
    </row>
    <row r="132" spans="12:24" ht="12.75">
      <c r="L132" s="27">
        <v>1</v>
      </c>
      <c r="N132" s="116" t="s">
        <v>23</v>
      </c>
      <c r="O132" t="s">
        <v>14</v>
      </c>
      <c r="P132" s="132" t="s">
        <v>10</v>
      </c>
      <c r="Q132" t="s">
        <v>903</v>
      </c>
      <c r="R132" s="25" t="s">
        <v>916</v>
      </c>
      <c r="S132" s="25" t="s">
        <v>18</v>
      </c>
      <c r="U132" s="27"/>
      <c r="V132" s="27"/>
      <c r="W132" s="27"/>
      <c r="X132" s="27"/>
    </row>
    <row r="133" spans="9:27" ht="12.75">
      <c r="I133" s="1" t="s">
        <v>590</v>
      </c>
      <c r="K133" s="27"/>
      <c r="M133" s="132"/>
      <c r="N133" s="116"/>
      <c r="S133" s="25"/>
      <c r="U133" s="32"/>
      <c r="V133" s="32"/>
      <c r="W133" s="32"/>
      <c r="X133" s="32"/>
      <c r="Y133" s="32"/>
      <c r="Z133" s="32"/>
      <c r="AA133" s="32"/>
    </row>
    <row r="134" spans="11:27" ht="12.75">
      <c r="K134" s="27"/>
      <c r="M134" s="55"/>
      <c r="N134" s="116"/>
      <c r="S134" s="25"/>
      <c r="Z134" s="59"/>
      <c r="AA134" s="123"/>
    </row>
    <row r="135" spans="21:27" ht="12.75">
      <c r="U135" s="40"/>
      <c r="V135" s="40"/>
      <c r="W135" s="40"/>
      <c r="X135" s="40"/>
      <c r="Y135" s="40"/>
      <c r="Z135" s="116"/>
      <c r="AA135" s="124"/>
    </row>
    <row r="136" spans="10:27" ht="12.75">
      <c r="J136" s="27"/>
      <c r="K136" s="27"/>
      <c r="L136" s="27"/>
      <c r="M136" s="27"/>
      <c r="O136" s="11" t="s">
        <v>1883</v>
      </c>
      <c r="P136" s="24" t="s">
        <v>1936</v>
      </c>
      <c r="U136" s="40"/>
      <c r="V136" s="40"/>
      <c r="W136" s="40"/>
      <c r="X136" s="40"/>
      <c r="Y136" s="40"/>
      <c r="Z136" s="116"/>
      <c r="AA136" s="124"/>
    </row>
    <row r="137" spans="10:27" ht="12.75">
      <c r="J137" s="27"/>
      <c r="K137" s="27"/>
      <c r="L137" s="27"/>
      <c r="M137" s="27"/>
      <c r="O137" s="23" t="s">
        <v>57</v>
      </c>
      <c r="U137" s="40"/>
      <c r="V137" s="40"/>
      <c r="W137" s="40"/>
      <c r="X137" s="40"/>
      <c r="Y137" s="40"/>
      <c r="Z137" s="116"/>
      <c r="AA137" s="124"/>
    </row>
    <row r="138" spans="11:27" ht="12.75">
      <c r="K138" s="24" t="s">
        <v>740</v>
      </c>
      <c r="U138" s="40"/>
      <c r="V138" s="40"/>
      <c r="W138" s="40"/>
      <c r="X138" s="40"/>
      <c r="Y138" s="40"/>
      <c r="Z138" s="116"/>
      <c r="AA138" s="124"/>
    </row>
    <row r="139" spans="23:27" ht="12.75">
      <c r="W139" s="40"/>
      <c r="X139" s="25"/>
      <c r="Y139" s="25"/>
      <c r="Z139" s="116"/>
      <c r="AA139" s="25"/>
    </row>
    <row r="140" spans="11:13" ht="12.75">
      <c r="K140" s="27" t="s">
        <v>725</v>
      </c>
      <c r="L140" s="27" t="s">
        <v>724</v>
      </c>
      <c r="M140" s="27" t="s">
        <v>726</v>
      </c>
    </row>
    <row r="141" spans="11:27" ht="12.75">
      <c r="K141" s="32" t="s">
        <v>1834</v>
      </c>
      <c r="L141" s="32" t="s">
        <v>1834</v>
      </c>
      <c r="M141" s="32" t="s">
        <v>1834</v>
      </c>
      <c r="N141" s="32" t="s">
        <v>1825</v>
      </c>
      <c r="O141" s="32" t="s">
        <v>900</v>
      </c>
      <c r="P141" s="32" t="s">
        <v>3</v>
      </c>
      <c r="Q141" s="32" t="s">
        <v>2</v>
      </c>
      <c r="R141" s="32" t="s">
        <v>1069</v>
      </c>
      <c r="S141" s="32" t="s">
        <v>901</v>
      </c>
      <c r="U141" s="40"/>
      <c r="V141" s="40"/>
      <c r="W141" s="40"/>
      <c r="X141" s="40"/>
      <c r="Y141" s="40"/>
      <c r="Z141" s="116"/>
      <c r="AA141" s="124"/>
    </row>
    <row r="142" spans="10:27" ht="12.75">
      <c r="J142" s="27"/>
      <c r="K142" s="27"/>
      <c r="L142" s="27"/>
      <c r="M142" s="27"/>
      <c r="N142" s="40" t="s">
        <v>1921</v>
      </c>
      <c r="U142" s="40"/>
      <c r="V142" s="40"/>
      <c r="W142" s="40"/>
      <c r="X142" s="40"/>
      <c r="Y142" s="40"/>
      <c r="Z142" s="116"/>
      <c r="AA142" s="124"/>
    </row>
    <row r="143" spans="11:19" ht="12.75">
      <c r="K143" s="27"/>
      <c r="L143" s="27"/>
      <c r="M143" s="27"/>
      <c r="S143" s="25"/>
    </row>
    <row r="144" spans="11:27" ht="12.75">
      <c r="K144" s="27">
        <v>3</v>
      </c>
      <c r="L144" s="27"/>
      <c r="M144" s="27"/>
      <c r="N144" s="116" t="s">
        <v>58</v>
      </c>
      <c r="O144" s="34" t="s">
        <v>1891</v>
      </c>
      <c r="P144" s="132" t="s">
        <v>1068</v>
      </c>
      <c r="Q144" s="45" t="s">
        <v>728</v>
      </c>
      <c r="S144" s="25" t="s">
        <v>59</v>
      </c>
      <c r="U144" s="40"/>
      <c r="V144" s="40"/>
      <c r="W144" s="40"/>
      <c r="X144" s="40"/>
      <c r="Y144" s="40"/>
      <c r="Z144" s="116"/>
      <c r="AA144" s="124"/>
    </row>
    <row r="145" spans="11:27" ht="12.75">
      <c r="K145" s="27"/>
      <c r="L145" s="27"/>
      <c r="M145" s="27"/>
      <c r="N145" s="116"/>
      <c r="S145" s="25"/>
      <c r="U145" s="40"/>
      <c r="V145" s="40"/>
      <c r="W145" s="40"/>
      <c r="X145" s="40"/>
      <c r="Y145" s="40"/>
      <c r="Z145" s="116"/>
      <c r="AA145" s="124"/>
    </row>
    <row r="146" spans="10:27" ht="12.75">
      <c r="J146" s="27"/>
      <c r="K146" s="27">
        <v>1</v>
      </c>
      <c r="L146" s="27">
        <v>1</v>
      </c>
      <c r="M146" s="27"/>
      <c r="N146" s="116" t="s">
        <v>1099</v>
      </c>
      <c r="O146" t="s">
        <v>50</v>
      </c>
      <c r="P146" s="132" t="s">
        <v>5</v>
      </c>
      <c r="Q146" s="55" t="s">
        <v>1609</v>
      </c>
      <c r="S146" s="25" t="s">
        <v>1151</v>
      </c>
      <c r="U146" s="40"/>
      <c r="V146" s="40"/>
      <c r="X146" s="40"/>
      <c r="Y146" s="40"/>
      <c r="Z146" s="116"/>
      <c r="AA146" s="124"/>
    </row>
    <row r="147" spans="10:27" ht="12.75">
      <c r="J147" s="27"/>
      <c r="K147" s="27"/>
      <c r="L147" s="27"/>
      <c r="M147" s="27"/>
      <c r="N147" s="116"/>
      <c r="S147" s="25"/>
      <c r="U147" s="40"/>
      <c r="V147" s="40"/>
      <c r="W147" s="40"/>
      <c r="X147" s="40"/>
      <c r="Y147" s="40"/>
      <c r="Z147" s="116"/>
      <c r="AA147" s="124"/>
    </row>
    <row r="148" spans="10:27" ht="12.75">
      <c r="J148" s="27"/>
      <c r="K148" s="27">
        <v>1</v>
      </c>
      <c r="L148" s="27">
        <v>1</v>
      </c>
      <c r="M148" s="27"/>
      <c r="N148" s="116" t="s">
        <v>19</v>
      </c>
      <c r="O148" t="s">
        <v>304</v>
      </c>
      <c r="P148" s="132" t="s">
        <v>5</v>
      </c>
      <c r="Q148" t="s">
        <v>738</v>
      </c>
      <c r="R148" t="s">
        <v>1648</v>
      </c>
      <c r="S148" s="25"/>
      <c r="U148" s="40"/>
      <c r="V148" s="40"/>
      <c r="W148" s="40"/>
      <c r="X148" s="40"/>
      <c r="Y148" s="40"/>
      <c r="Z148" s="116"/>
      <c r="AA148" s="124"/>
    </row>
    <row r="149" spans="10:27" ht="12.75">
      <c r="J149" s="27"/>
      <c r="K149" s="27"/>
      <c r="L149" s="27"/>
      <c r="M149" s="27"/>
      <c r="N149" s="116"/>
      <c r="S149" s="25"/>
      <c r="U149" s="40"/>
      <c r="V149" s="40"/>
      <c r="W149" s="40"/>
      <c r="X149" s="40"/>
      <c r="Y149" s="40"/>
      <c r="Z149" s="116"/>
      <c r="AA149" s="124"/>
    </row>
    <row r="150" spans="10:28" ht="12.75">
      <c r="J150" s="27"/>
      <c r="K150" s="27">
        <v>1</v>
      </c>
      <c r="L150" s="27">
        <v>1</v>
      </c>
      <c r="M150" s="27">
        <v>1</v>
      </c>
      <c r="N150" s="116" t="s">
        <v>20</v>
      </c>
      <c r="O150" t="s">
        <v>300</v>
      </c>
      <c r="P150" s="132" t="s">
        <v>4</v>
      </c>
      <c r="Q150" s="34" t="s">
        <v>364</v>
      </c>
      <c r="S150" s="25"/>
      <c r="U150" s="40"/>
      <c r="V150" s="40"/>
      <c r="W150" s="40"/>
      <c r="X150" s="40"/>
      <c r="Y150" s="40"/>
      <c r="Z150" s="116"/>
      <c r="AA150" s="124"/>
      <c r="AB150" s="25"/>
    </row>
    <row r="151" spans="10:28" ht="12.75">
      <c r="J151" s="27"/>
      <c r="K151" s="27">
        <v>1</v>
      </c>
      <c r="L151" s="27">
        <v>1</v>
      </c>
      <c r="M151" s="27">
        <v>1</v>
      </c>
      <c r="N151" s="116" t="s">
        <v>21</v>
      </c>
      <c r="O151" s="34" t="s">
        <v>1803</v>
      </c>
      <c r="P151" s="132" t="s">
        <v>5</v>
      </c>
      <c r="Q151" s="34" t="s">
        <v>364</v>
      </c>
      <c r="S151" s="25"/>
      <c r="AB151" s="23"/>
    </row>
    <row r="152" spans="10:19" ht="12.75">
      <c r="J152" s="27"/>
      <c r="K152" s="27"/>
      <c r="L152" s="27">
        <v>1</v>
      </c>
      <c r="M152" s="27"/>
      <c r="N152" s="116" t="s">
        <v>22</v>
      </c>
      <c r="O152" t="s">
        <v>301</v>
      </c>
      <c r="P152" s="132" t="s">
        <v>1890</v>
      </c>
      <c r="Q152" s="34" t="s">
        <v>364</v>
      </c>
      <c r="S152" s="25"/>
    </row>
    <row r="153" spans="10:24" ht="12.75">
      <c r="J153" s="27"/>
      <c r="K153" s="27"/>
      <c r="L153" s="27"/>
      <c r="M153" s="27"/>
      <c r="N153" s="116"/>
      <c r="X153" s="11"/>
    </row>
    <row r="154" spans="9:25" ht="12.75">
      <c r="I154" s="1" t="s">
        <v>593</v>
      </c>
      <c r="J154" s="27"/>
      <c r="L154" s="27">
        <v>1</v>
      </c>
      <c r="N154" s="116" t="s">
        <v>1933</v>
      </c>
      <c r="O154" s="34" t="s">
        <v>1934</v>
      </c>
      <c r="P154" s="132" t="s">
        <v>1105</v>
      </c>
      <c r="Q154" t="s">
        <v>735</v>
      </c>
      <c r="R154" s="84" t="s">
        <v>1935</v>
      </c>
      <c r="S154" s="134" t="s">
        <v>98</v>
      </c>
      <c r="X154" s="23"/>
      <c r="Y154" s="24"/>
    </row>
    <row r="155" ht="12.75">
      <c r="S155" s="142" t="s">
        <v>99</v>
      </c>
    </row>
    <row r="156" spans="23:24" ht="12.75">
      <c r="W156" s="27"/>
      <c r="X156" s="27"/>
    </row>
    <row r="157" spans="11:27" ht="12.75">
      <c r="K157" s="27">
        <v>1</v>
      </c>
      <c r="L157" s="27">
        <v>1</v>
      </c>
      <c r="M157" s="27">
        <v>1</v>
      </c>
      <c r="N157" s="116" t="s">
        <v>51</v>
      </c>
      <c r="O157" t="s">
        <v>54</v>
      </c>
      <c r="P157" s="132" t="s">
        <v>1095</v>
      </c>
      <c r="Q157" t="s">
        <v>903</v>
      </c>
      <c r="R157" s="25" t="s">
        <v>916</v>
      </c>
      <c r="S157" s="25" t="s">
        <v>34</v>
      </c>
      <c r="U157" s="27"/>
      <c r="V157" s="27"/>
      <c r="W157" s="32"/>
      <c r="X157" s="32"/>
      <c r="Y157" s="32"/>
      <c r="Z157" s="32"/>
      <c r="AA157" s="32"/>
    </row>
    <row r="158" spans="11:22" ht="12.75">
      <c r="K158" s="27"/>
      <c r="L158" s="27">
        <v>1</v>
      </c>
      <c r="M158" s="27"/>
      <c r="N158" s="116" t="s">
        <v>23</v>
      </c>
      <c r="O158" t="s">
        <v>14</v>
      </c>
      <c r="P158" s="132" t="s">
        <v>10</v>
      </c>
      <c r="Q158" t="s">
        <v>903</v>
      </c>
      <c r="R158" s="25" t="s">
        <v>916</v>
      </c>
      <c r="S158" s="25" t="s">
        <v>18</v>
      </c>
      <c r="U158" s="32"/>
      <c r="V158" s="32"/>
    </row>
    <row r="159" spans="11:27" ht="12.75">
      <c r="K159" s="27"/>
      <c r="L159" s="27">
        <v>1</v>
      </c>
      <c r="M159" s="27"/>
      <c r="N159" s="116" t="s">
        <v>52</v>
      </c>
      <c r="O159" t="s">
        <v>53</v>
      </c>
      <c r="P159" s="132" t="s">
        <v>1194</v>
      </c>
      <c r="Q159" t="s">
        <v>903</v>
      </c>
      <c r="R159" s="25" t="s">
        <v>916</v>
      </c>
      <c r="S159" s="25" t="s">
        <v>35</v>
      </c>
      <c r="W159" s="40"/>
      <c r="X159" s="40"/>
      <c r="Y159" s="40"/>
      <c r="Z159" s="116"/>
      <c r="AA159" s="124"/>
    </row>
    <row r="160" spans="11:27" ht="12.75">
      <c r="K160" s="27"/>
      <c r="L160" s="27"/>
      <c r="M160" s="27"/>
      <c r="N160" s="116"/>
      <c r="S160" s="25"/>
      <c r="U160" s="40"/>
      <c r="V160" s="40"/>
      <c r="W160" s="40"/>
      <c r="X160" s="40"/>
      <c r="Y160" s="40"/>
      <c r="Z160" s="116"/>
      <c r="AA160" s="124"/>
    </row>
    <row r="161" spans="11:27" ht="12.75">
      <c r="K161" s="27"/>
      <c r="L161" s="27"/>
      <c r="M161" s="27"/>
      <c r="N161" s="116"/>
      <c r="S161" s="25"/>
      <c r="U161" s="40"/>
      <c r="V161" s="40"/>
      <c r="W161" s="40"/>
      <c r="X161" s="40"/>
      <c r="Y161" s="40"/>
      <c r="Z161" s="116"/>
      <c r="AA161" s="124"/>
    </row>
    <row r="162" spans="11:27" ht="12.75">
      <c r="K162" s="27"/>
      <c r="L162" s="27"/>
      <c r="M162" s="27"/>
      <c r="N162" s="116"/>
      <c r="U162" s="40"/>
      <c r="V162" s="40"/>
      <c r="W162" s="40"/>
      <c r="X162" s="40"/>
      <c r="Y162" s="40"/>
      <c r="Z162" s="116"/>
      <c r="AA162" s="124"/>
    </row>
    <row r="163" spans="10:22" ht="12.75">
      <c r="J163" s="27"/>
      <c r="K163" s="27"/>
      <c r="L163" s="27"/>
      <c r="M163" s="27"/>
      <c r="O163" s="11" t="s">
        <v>711</v>
      </c>
      <c r="P163" s="24" t="s">
        <v>67</v>
      </c>
      <c r="U163" s="40"/>
      <c r="V163" s="40"/>
    </row>
    <row r="164" spans="10:27" ht="12.75">
      <c r="J164" s="27"/>
      <c r="K164" s="27"/>
      <c r="L164" s="27"/>
      <c r="M164" s="27"/>
      <c r="O164" s="23" t="s">
        <v>160</v>
      </c>
      <c r="P164" s="24" t="s">
        <v>100</v>
      </c>
      <c r="W164" s="40"/>
      <c r="X164" s="25"/>
      <c r="Y164" s="25"/>
      <c r="Z164" s="116"/>
      <c r="AA164" s="25"/>
    </row>
    <row r="165" spans="11:27" ht="12.75">
      <c r="K165" s="24" t="s">
        <v>740</v>
      </c>
      <c r="M165" s="24"/>
      <c r="U165" s="25"/>
      <c r="V165" s="25"/>
      <c r="W165" s="40"/>
      <c r="X165" s="40"/>
      <c r="Y165" s="25"/>
      <c r="Z165" s="25"/>
      <c r="AA165" s="25"/>
    </row>
    <row r="166" spans="11:28" ht="12.75">
      <c r="K166" s="27"/>
      <c r="U166" s="40"/>
      <c r="V166" s="40"/>
      <c r="W166" s="40"/>
      <c r="X166" s="25"/>
      <c r="Y166" s="25"/>
      <c r="Z166" s="116"/>
      <c r="AA166" s="124"/>
      <c r="AB166" s="25"/>
    </row>
    <row r="167" spans="11:28" ht="12.75">
      <c r="K167" s="27" t="s">
        <v>725</v>
      </c>
      <c r="L167" s="27" t="s">
        <v>724</v>
      </c>
      <c r="M167" s="27" t="s">
        <v>726</v>
      </c>
      <c r="U167" s="40"/>
      <c r="V167" s="40"/>
      <c r="W167" s="40"/>
      <c r="X167" s="40"/>
      <c r="Y167" s="25"/>
      <c r="Z167" s="116"/>
      <c r="AA167" s="124"/>
      <c r="AB167" s="25"/>
    </row>
    <row r="168" spans="11:27" ht="12.75">
      <c r="K168" s="32" t="s">
        <v>1834</v>
      </c>
      <c r="L168" s="32" t="s">
        <v>1834</v>
      </c>
      <c r="M168" s="32" t="s">
        <v>1834</v>
      </c>
      <c r="N168" s="32" t="s">
        <v>1825</v>
      </c>
      <c r="O168" s="32" t="s">
        <v>900</v>
      </c>
      <c r="P168" s="32" t="s">
        <v>3</v>
      </c>
      <c r="Q168" s="32" t="s">
        <v>2</v>
      </c>
      <c r="R168" s="32" t="s">
        <v>1069</v>
      </c>
      <c r="S168" s="32" t="s">
        <v>901</v>
      </c>
      <c r="U168" s="40"/>
      <c r="V168" s="40"/>
      <c r="W168" s="40"/>
      <c r="X168" s="40"/>
      <c r="Y168" s="25"/>
      <c r="Z168" s="116"/>
      <c r="AA168" s="25"/>
    </row>
    <row r="169" spans="11:27" ht="12.75">
      <c r="K169" s="27"/>
      <c r="L169" s="27"/>
      <c r="M169" s="27"/>
      <c r="N169" s="40" t="s">
        <v>1921</v>
      </c>
      <c r="U169" s="40"/>
      <c r="V169" s="40"/>
      <c r="W169" s="40"/>
      <c r="X169" s="40"/>
      <c r="Y169" s="25"/>
      <c r="Z169" s="116"/>
      <c r="AA169" s="124"/>
    </row>
    <row r="170" spans="11:27" ht="12.75">
      <c r="K170" s="27"/>
      <c r="L170" s="27"/>
      <c r="M170" s="27"/>
      <c r="T170" s="25"/>
      <c r="U170" s="40"/>
      <c r="V170" s="40"/>
      <c r="W170" s="40"/>
      <c r="X170" s="40"/>
      <c r="Y170" s="25"/>
      <c r="Z170" s="116"/>
      <c r="AA170" s="124"/>
    </row>
    <row r="171" spans="11:27" ht="12.75">
      <c r="K171" s="27"/>
      <c r="L171" s="27"/>
      <c r="M171" s="27">
        <v>2</v>
      </c>
      <c r="N171" s="116" t="s">
        <v>1630</v>
      </c>
      <c r="O171" s="34" t="s">
        <v>739</v>
      </c>
      <c r="P171" s="59" t="s">
        <v>904</v>
      </c>
      <c r="Q171" t="s">
        <v>1802</v>
      </c>
      <c r="R171" t="s">
        <v>1025</v>
      </c>
      <c r="T171" s="25"/>
      <c r="U171" s="40"/>
      <c r="V171" s="40"/>
      <c r="W171" s="40"/>
      <c r="X171" s="40"/>
      <c r="Y171" s="25"/>
      <c r="Z171" s="116"/>
      <c r="AA171" s="124"/>
    </row>
    <row r="172" spans="11:22" ht="12.75">
      <c r="K172" s="27"/>
      <c r="L172" s="27"/>
      <c r="M172" s="27">
        <v>2</v>
      </c>
      <c r="N172" s="116" t="s">
        <v>1099</v>
      </c>
      <c r="O172" s="34" t="s">
        <v>68</v>
      </c>
      <c r="P172" s="59" t="s">
        <v>904</v>
      </c>
      <c r="Q172" t="s">
        <v>1802</v>
      </c>
      <c r="R172" t="s">
        <v>1025</v>
      </c>
      <c r="T172" s="25"/>
      <c r="U172" s="40"/>
      <c r="V172" s="40"/>
    </row>
    <row r="173" spans="11:27" ht="12.75">
      <c r="K173" s="27"/>
      <c r="L173" s="27"/>
      <c r="M173" s="27">
        <v>2</v>
      </c>
      <c r="N173" s="116" t="s">
        <v>1099</v>
      </c>
      <c r="O173" s="34" t="s">
        <v>69</v>
      </c>
      <c r="P173" s="59" t="s">
        <v>904</v>
      </c>
      <c r="Q173" t="s">
        <v>1802</v>
      </c>
      <c r="R173" t="s">
        <v>1025</v>
      </c>
      <c r="T173" s="25"/>
      <c r="W173" s="40"/>
      <c r="X173" s="40"/>
      <c r="Y173" s="116"/>
      <c r="Z173" s="116"/>
      <c r="AA173" s="124"/>
    </row>
    <row r="174" spans="9:27" ht="12.75">
      <c r="I174" s="1" t="s">
        <v>608</v>
      </c>
      <c r="K174" s="27"/>
      <c r="L174" s="27"/>
      <c r="M174" s="27"/>
      <c r="T174" s="25"/>
      <c r="U174" s="40"/>
      <c r="V174" s="40"/>
      <c r="W174" s="40"/>
      <c r="X174" s="40"/>
      <c r="Y174" s="116"/>
      <c r="Z174" s="116"/>
      <c r="AA174" s="124"/>
    </row>
    <row r="175" spans="11:27" ht="12.75">
      <c r="K175" s="27">
        <v>1</v>
      </c>
      <c r="L175" s="27"/>
      <c r="M175" s="27"/>
      <c r="N175" s="116" t="s">
        <v>80</v>
      </c>
      <c r="O175" s="34" t="s">
        <v>1937</v>
      </c>
      <c r="P175" s="132" t="s">
        <v>81</v>
      </c>
      <c r="Q175" s="45" t="s">
        <v>728</v>
      </c>
      <c r="S175" s="25" t="s">
        <v>82</v>
      </c>
      <c r="T175" s="25"/>
      <c r="U175" s="40"/>
      <c r="V175" s="40"/>
      <c r="W175" s="40"/>
      <c r="X175" s="40"/>
      <c r="Y175" s="25"/>
      <c r="Z175" s="116"/>
      <c r="AA175" s="124"/>
    </row>
    <row r="176" spans="11:27" ht="12.75">
      <c r="K176" s="27">
        <v>1</v>
      </c>
      <c r="L176" s="27"/>
      <c r="M176" s="27"/>
      <c r="N176" s="116" t="s">
        <v>83</v>
      </c>
      <c r="O176" s="34" t="s">
        <v>1938</v>
      </c>
      <c r="P176" s="132" t="s">
        <v>84</v>
      </c>
      <c r="Q176" s="45" t="s">
        <v>728</v>
      </c>
      <c r="S176" s="25" t="s">
        <v>85</v>
      </c>
      <c r="T176" s="25"/>
      <c r="U176" s="40"/>
      <c r="V176" s="40"/>
      <c r="W176" s="40"/>
      <c r="Z176" s="116"/>
      <c r="AA176" s="124"/>
    </row>
    <row r="177" spans="11:27" ht="12.75">
      <c r="K177" s="27">
        <v>1</v>
      </c>
      <c r="L177" s="27"/>
      <c r="M177" s="27"/>
      <c r="N177" s="116" t="s">
        <v>86</v>
      </c>
      <c r="O177" s="34" t="s">
        <v>87</v>
      </c>
      <c r="P177" s="132" t="s">
        <v>84</v>
      </c>
      <c r="Q177" s="45" t="s">
        <v>728</v>
      </c>
      <c r="S177" s="25" t="s">
        <v>88</v>
      </c>
      <c r="T177" s="25"/>
      <c r="U177" s="40"/>
      <c r="V177" s="40"/>
      <c r="W177" s="40"/>
      <c r="X177" s="40"/>
      <c r="Y177" s="40"/>
      <c r="Z177" s="116"/>
      <c r="AA177" s="124"/>
    </row>
    <row r="178" spans="11:27" ht="12.75">
      <c r="K178" s="27">
        <v>1</v>
      </c>
      <c r="L178" s="27"/>
      <c r="M178" s="27"/>
      <c r="N178" s="116" t="s">
        <v>89</v>
      </c>
      <c r="O178" s="45" t="s">
        <v>1414</v>
      </c>
      <c r="P178" s="132" t="s">
        <v>1068</v>
      </c>
      <c r="Q178" s="45" t="s">
        <v>728</v>
      </c>
      <c r="S178" s="25" t="s">
        <v>90</v>
      </c>
      <c r="T178" s="25"/>
      <c r="U178" s="40"/>
      <c r="V178" s="40"/>
      <c r="W178" s="40"/>
      <c r="X178" s="40"/>
      <c r="Y178" s="40"/>
      <c r="Z178" s="116"/>
      <c r="AA178" s="124"/>
    </row>
    <row r="179" spans="20:27" ht="12.75">
      <c r="T179" s="25"/>
      <c r="U179" s="40"/>
      <c r="V179" s="40"/>
      <c r="W179" s="40"/>
      <c r="X179" s="40"/>
      <c r="Y179" s="40"/>
      <c r="Z179" s="116"/>
      <c r="AA179" s="124"/>
    </row>
    <row r="180" spans="11:27" ht="12.75">
      <c r="K180" s="27">
        <v>1</v>
      </c>
      <c r="L180" s="27"/>
      <c r="M180" s="27"/>
      <c r="N180" s="116" t="s">
        <v>305</v>
      </c>
      <c r="O180" s="34" t="s">
        <v>75</v>
      </c>
      <c r="P180" s="132" t="s">
        <v>5</v>
      </c>
      <c r="Q180" s="55" t="s">
        <v>1609</v>
      </c>
      <c r="V180" s="40"/>
      <c r="W180" s="40"/>
      <c r="X180" s="40"/>
      <c r="Y180" s="25"/>
      <c r="Z180" s="116"/>
      <c r="AA180" s="124"/>
    </row>
    <row r="181" spans="11:27" ht="12.75">
      <c r="K181" s="27">
        <v>1</v>
      </c>
      <c r="L181" s="27"/>
      <c r="M181" s="27"/>
      <c r="N181" s="116" t="s">
        <v>1053</v>
      </c>
      <c r="O181" s="34" t="s">
        <v>76</v>
      </c>
      <c r="P181" s="132" t="s">
        <v>1890</v>
      </c>
      <c r="Q181" s="55" t="s">
        <v>1609</v>
      </c>
      <c r="U181" s="40"/>
      <c r="V181" s="40"/>
      <c r="W181" s="40"/>
      <c r="X181" s="40"/>
      <c r="Y181" s="25"/>
      <c r="Z181" s="25"/>
      <c r="AA181" s="25"/>
    </row>
    <row r="182" spans="11:27" ht="12.75">
      <c r="K182" s="27">
        <v>1</v>
      </c>
      <c r="L182" s="27">
        <v>1</v>
      </c>
      <c r="M182" s="27">
        <v>2</v>
      </c>
      <c r="N182" s="116" t="s">
        <v>1053</v>
      </c>
      <c r="O182" s="34" t="s">
        <v>669</v>
      </c>
      <c r="P182" s="132" t="s">
        <v>1890</v>
      </c>
      <c r="Q182" s="55" t="s">
        <v>1609</v>
      </c>
      <c r="U182" s="40"/>
      <c r="V182" s="40"/>
      <c r="W182" s="40"/>
      <c r="X182" s="40"/>
      <c r="Y182" s="25"/>
      <c r="Z182" s="25"/>
      <c r="AA182" s="25"/>
    </row>
    <row r="183" spans="11:27" ht="12.75">
      <c r="K183" s="27">
        <v>1</v>
      </c>
      <c r="L183" s="27">
        <v>1</v>
      </c>
      <c r="M183" s="27">
        <v>2</v>
      </c>
      <c r="N183" s="116" t="s">
        <v>1053</v>
      </c>
      <c r="O183" s="34" t="s">
        <v>1860</v>
      </c>
      <c r="P183" s="132" t="s">
        <v>1890</v>
      </c>
      <c r="Q183" s="55" t="s">
        <v>1609</v>
      </c>
      <c r="U183" s="40"/>
      <c r="V183" s="40"/>
      <c r="W183" s="40"/>
      <c r="X183" s="40"/>
      <c r="Y183" s="25"/>
      <c r="Z183" s="25"/>
      <c r="AA183" s="25"/>
    </row>
    <row r="184" spans="11:27" ht="12.75">
      <c r="K184" s="27">
        <v>1</v>
      </c>
      <c r="L184" s="27">
        <v>1</v>
      </c>
      <c r="M184" s="27">
        <v>2</v>
      </c>
      <c r="N184" s="116" t="s">
        <v>1099</v>
      </c>
      <c r="O184" s="34" t="s">
        <v>79</v>
      </c>
      <c r="Q184" s="55" t="s">
        <v>1609</v>
      </c>
      <c r="U184" s="40"/>
      <c r="V184" s="40"/>
      <c r="W184" s="40"/>
      <c r="X184" s="40"/>
      <c r="Y184" s="25"/>
      <c r="Z184" s="25"/>
      <c r="AA184" s="124"/>
    </row>
    <row r="185" spans="11:28" ht="12.75">
      <c r="K185" s="27">
        <v>1</v>
      </c>
      <c r="L185" s="27">
        <v>1</v>
      </c>
      <c r="M185" s="27">
        <v>2</v>
      </c>
      <c r="N185" s="116" t="s">
        <v>21</v>
      </c>
      <c r="O185" s="34" t="s">
        <v>78</v>
      </c>
      <c r="P185" s="132" t="s">
        <v>5</v>
      </c>
      <c r="Q185" s="55" t="s">
        <v>1609</v>
      </c>
      <c r="U185" s="40"/>
      <c r="V185" s="40"/>
      <c r="W185" s="40"/>
      <c r="X185" s="40"/>
      <c r="Y185" s="116"/>
      <c r="Z185" s="116"/>
      <c r="AA185" s="124"/>
      <c r="AB185" s="25"/>
    </row>
    <row r="186" spans="11:28" ht="12.75">
      <c r="K186" s="27">
        <v>1</v>
      </c>
      <c r="L186" s="27">
        <v>1</v>
      </c>
      <c r="M186" s="27">
        <v>1</v>
      </c>
      <c r="N186" s="116" t="s">
        <v>1053</v>
      </c>
      <c r="O186" s="34" t="s">
        <v>77</v>
      </c>
      <c r="P186" s="132" t="s">
        <v>1890</v>
      </c>
      <c r="Q186" s="55" t="s">
        <v>1609</v>
      </c>
      <c r="V186" s="40"/>
      <c r="W186" s="40"/>
      <c r="X186" s="40"/>
      <c r="Y186" s="40"/>
      <c r="Z186" s="40"/>
      <c r="AA186" s="124"/>
      <c r="AB186" s="23"/>
    </row>
    <row r="187" spans="11:27" ht="12.75">
      <c r="K187" s="27">
        <v>1</v>
      </c>
      <c r="L187" s="27">
        <v>1</v>
      </c>
      <c r="M187" s="27">
        <v>3</v>
      </c>
      <c r="N187" s="116" t="s">
        <v>91</v>
      </c>
      <c r="O187" s="34" t="s">
        <v>581</v>
      </c>
      <c r="P187" s="132" t="s">
        <v>4</v>
      </c>
      <c r="Q187" s="55" t="s">
        <v>1609</v>
      </c>
      <c r="R187" s="45" t="s">
        <v>1421</v>
      </c>
      <c r="U187" s="40"/>
      <c r="V187" s="40"/>
      <c r="W187" s="40"/>
      <c r="X187" s="40"/>
      <c r="Y187" s="40"/>
      <c r="Z187" s="40"/>
      <c r="AA187" s="124"/>
    </row>
    <row r="188" spans="21:27" ht="12.75">
      <c r="U188" s="40"/>
      <c r="V188" s="40"/>
      <c r="W188" s="40"/>
      <c r="X188" s="40"/>
      <c r="Y188" s="40"/>
      <c r="Z188" s="40"/>
      <c r="AA188" s="124"/>
    </row>
    <row r="189" spans="11:27" ht="12.75">
      <c r="K189" s="27">
        <v>1</v>
      </c>
      <c r="L189" s="27">
        <v>1</v>
      </c>
      <c r="M189" s="27">
        <v>2</v>
      </c>
      <c r="N189" s="116" t="s">
        <v>980</v>
      </c>
      <c r="O189" s="45" t="s">
        <v>737</v>
      </c>
      <c r="P189" s="132" t="s">
        <v>5</v>
      </c>
      <c r="Q189" t="s">
        <v>738</v>
      </c>
      <c r="R189" t="s">
        <v>1648</v>
      </c>
      <c r="U189" s="40"/>
      <c r="V189" s="40"/>
      <c r="W189" s="40"/>
      <c r="X189" s="40"/>
      <c r="Y189" s="40"/>
      <c r="Z189" s="40"/>
      <c r="AA189" s="124"/>
    </row>
    <row r="190" spans="11:27" ht="12.75">
      <c r="K190" s="27">
        <v>1</v>
      </c>
      <c r="L190" s="27">
        <v>1</v>
      </c>
      <c r="M190" s="27">
        <v>2</v>
      </c>
      <c r="N190" s="116" t="s">
        <v>1543</v>
      </c>
      <c r="O190" t="s">
        <v>1876</v>
      </c>
      <c r="P190" s="132" t="s">
        <v>1890</v>
      </c>
      <c r="Q190" t="s">
        <v>738</v>
      </c>
      <c r="R190" t="s">
        <v>1648</v>
      </c>
      <c r="U190" s="40"/>
      <c r="V190" s="40"/>
      <c r="W190" s="40"/>
      <c r="X190" s="40"/>
      <c r="Y190" s="40"/>
      <c r="Z190" s="40"/>
      <c r="AA190" s="40"/>
    </row>
    <row r="191" spans="11:27" ht="12.75">
      <c r="K191" s="27">
        <v>1</v>
      </c>
      <c r="L191" s="27">
        <v>1</v>
      </c>
      <c r="M191" s="27">
        <v>1</v>
      </c>
      <c r="N191" s="116" t="s">
        <v>101</v>
      </c>
      <c r="O191" s="45" t="s">
        <v>102</v>
      </c>
      <c r="P191" s="132" t="s">
        <v>4</v>
      </c>
      <c r="Q191" t="s">
        <v>738</v>
      </c>
      <c r="R191" t="s">
        <v>1648</v>
      </c>
      <c r="U191" s="40"/>
      <c r="V191" s="40"/>
      <c r="W191" s="25"/>
      <c r="X191" s="25"/>
      <c r="Y191" s="25"/>
      <c r="Z191" s="25"/>
      <c r="AA191" s="25"/>
    </row>
    <row r="192" spans="21:27" ht="12.75">
      <c r="U192" s="25"/>
      <c r="V192" s="25"/>
      <c r="W192" s="25"/>
      <c r="X192" s="25"/>
      <c r="Y192" s="25"/>
      <c r="Z192" s="25"/>
      <c r="AA192" s="25"/>
    </row>
    <row r="193" spans="11:27" ht="12.75">
      <c r="K193" s="27">
        <v>1</v>
      </c>
      <c r="L193" s="27">
        <v>1</v>
      </c>
      <c r="M193" s="27">
        <v>3</v>
      </c>
      <c r="N193" s="116" t="s">
        <v>1103</v>
      </c>
      <c r="O193" s="34" t="s">
        <v>626</v>
      </c>
      <c r="P193" s="132" t="s">
        <v>1932</v>
      </c>
      <c r="Q193" s="34" t="s">
        <v>364</v>
      </c>
      <c r="U193" s="25"/>
      <c r="V193" s="25"/>
      <c r="W193" s="25"/>
      <c r="X193" s="40"/>
      <c r="Y193" s="25"/>
      <c r="Z193" s="25"/>
      <c r="AA193" s="25"/>
    </row>
    <row r="194" spans="11:24" ht="12.75">
      <c r="K194" s="27">
        <v>1</v>
      </c>
      <c r="L194" s="27">
        <v>1</v>
      </c>
      <c r="M194" s="27">
        <v>3</v>
      </c>
      <c r="N194" s="116" t="s">
        <v>1044</v>
      </c>
      <c r="O194" s="34" t="s">
        <v>624</v>
      </c>
      <c r="P194" s="132" t="s">
        <v>4</v>
      </c>
      <c r="Q194" s="34" t="s">
        <v>364</v>
      </c>
      <c r="U194" s="25"/>
      <c r="V194" s="25"/>
      <c r="W194" s="25"/>
      <c r="X194" s="25"/>
    </row>
    <row r="195" spans="11:24" ht="12.75">
      <c r="K195" s="27">
        <v>1</v>
      </c>
      <c r="L195" s="27">
        <v>1</v>
      </c>
      <c r="M195" s="27">
        <v>2</v>
      </c>
      <c r="N195" s="116" t="s">
        <v>1425</v>
      </c>
      <c r="O195" s="34" t="s">
        <v>1803</v>
      </c>
      <c r="P195" s="132" t="s">
        <v>5</v>
      </c>
      <c r="Q195" s="34" t="s">
        <v>364</v>
      </c>
      <c r="U195" s="25"/>
      <c r="V195" s="25"/>
      <c r="W195" s="25"/>
      <c r="X195" s="25"/>
    </row>
    <row r="196" spans="12:24" ht="12.75">
      <c r="L196" s="27">
        <v>1</v>
      </c>
      <c r="M196" s="27">
        <v>1</v>
      </c>
      <c r="N196" s="116" t="s">
        <v>1045</v>
      </c>
      <c r="O196" s="34" t="s">
        <v>625</v>
      </c>
      <c r="P196" s="132" t="s">
        <v>1890</v>
      </c>
      <c r="Q196" s="34" t="s">
        <v>364</v>
      </c>
      <c r="U196" s="25"/>
      <c r="V196" s="25"/>
      <c r="W196" s="25"/>
      <c r="X196" s="25"/>
    </row>
    <row r="197" spans="21:24" ht="12.75">
      <c r="U197" s="25"/>
      <c r="V197" s="25"/>
      <c r="W197" s="25"/>
      <c r="X197" s="25"/>
    </row>
    <row r="198" spans="11:24" ht="12.75">
      <c r="K198" s="27">
        <v>1</v>
      </c>
      <c r="L198" s="27">
        <v>1</v>
      </c>
      <c r="M198" s="27">
        <v>1</v>
      </c>
      <c r="N198" s="116" t="s">
        <v>51</v>
      </c>
      <c r="O198" t="s">
        <v>54</v>
      </c>
      <c r="P198" s="132" t="s">
        <v>1095</v>
      </c>
      <c r="Q198" t="s">
        <v>903</v>
      </c>
      <c r="R198" s="25" t="s">
        <v>916</v>
      </c>
      <c r="S198" s="25" t="s">
        <v>34</v>
      </c>
      <c r="U198" s="25"/>
      <c r="V198" s="25"/>
      <c r="W198" s="124"/>
      <c r="X198" s="25"/>
    </row>
    <row r="199" spans="11:24" ht="12.75">
      <c r="K199" s="27"/>
      <c r="L199" s="27">
        <v>1</v>
      </c>
      <c r="M199" s="27"/>
      <c r="N199" s="116" t="s">
        <v>23</v>
      </c>
      <c r="O199" t="s">
        <v>14</v>
      </c>
      <c r="P199" s="132" t="s">
        <v>10</v>
      </c>
      <c r="Q199" t="s">
        <v>903</v>
      </c>
      <c r="R199" s="25" t="s">
        <v>916</v>
      </c>
      <c r="S199" s="25" t="s">
        <v>18</v>
      </c>
      <c r="U199" s="25"/>
      <c r="V199" s="116"/>
      <c r="W199" s="124"/>
      <c r="X199" s="25"/>
    </row>
    <row r="200" spans="11:24" ht="12.75">
      <c r="K200" s="27"/>
      <c r="L200" s="27">
        <v>1</v>
      </c>
      <c r="M200" s="27"/>
      <c r="N200" s="116" t="s">
        <v>64</v>
      </c>
      <c r="O200" t="s">
        <v>13</v>
      </c>
      <c r="P200" s="132" t="s">
        <v>63</v>
      </c>
      <c r="Q200" t="s">
        <v>903</v>
      </c>
      <c r="R200" s="25" t="s">
        <v>916</v>
      </c>
      <c r="S200" s="25" t="s">
        <v>35</v>
      </c>
      <c r="U200" s="25"/>
      <c r="V200" s="116"/>
      <c r="W200" s="124"/>
      <c r="X200" s="25"/>
    </row>
    <row r="201" spans="11:24" ht="12.75">
      <c r="K201" s="27"/>
      <c r="L201" s="27">
        <v>1</v>
      </c>
      <c r="M201" s="27"/>
      <c r="N201" s="116" t="s">
        <v>52</v>
      </c>
      <c r="O201" t="s">
        <v>53</v>
      </c>
      <c r="P201" s="132" t="s">
        <v>1194</v>
      </c>
      <c r="Q201" t="s">
        <v>903</v>
      </c>
      <c r="R201" s="25" t="s">
        <v>916</v>
      </c>
      <c r="S201" s="25" t="s">
        <v>35</v>
      </c>
      <c r="U201" s="25"/>
      <c r="V201" s="116"/>
      <c r="W201" s="25"/>
      <c r="X201" s="25"/>
    </row>
    <row r="202" spans="12:24" ht="12.75">
      <c r="L202" s="27"/>
      <c r="M202" s="27"/>
      <c r="U202" s="25"/>
      <c r="V202" s="25"/>
      <c r="W202" s="25"/>
      <c r="X202" s="25"/>
    </row>
    <row r="203" spans="11:24" ht="12.75">
      <c r="K203" s="27">
        <v>1</v>
      </c>
      <c r="L203" s="27"/>
      <c r="M203" s="27"/>
      <c r="N203" s="116" t="s">
        <v>1099</v>
      </c>
      <c r="O203" t="s">
        <v>1939</v>
      </c>
      <c r="P203" s="59" t="s">
        <v>1014</v>
      </c>
      <c r="Q203" t="s">
        <v>1015</v>
      </c>
      <c r="U203" s="25"/>
      <c r="V203" s="25"/>
      <c r="W203" s="25"/>
      <c r="X203" s="25"/>
    </row>
    <row r="204" spans="11:22" ht="12.75">
      <c r="K204" s="27">
        <v>1</v>
      </c>
      <c r="L204" s="27"/>
      <c r="M204" s="27"/>
      <c r="N204" s="116" t="s">
        <v>1099</v>
      </c>
      <c r="O204" t="s">
        <v>354</v>
      </c>
      <c r="P204" s="59" t="s">
        <v>1014</v>
      </c>
      <c r="Q204" t="s">
        <v>1015</v>
      </c>
      <c r="U204" s="25"/>
      <c r="V204" s="25"/>
    </row>
    <row r="205" spans="11:17" ht="12.75">
      <c r="K205" s="27">
        <v>1</v>
      </c>
      <c r="L205" s="27"/>
      <c r="M205" s="27"/>
      <c r="N205" s="116" t="s">
        <v>1099</v>
      </c>
      <c r="O205" t="s">
        <v>7</v>
      </c>
      <c r="P205" s="59" t="s">
        <v>1014</v>
      </c>
      <c r="Q205" t="s">
        <v>1015</v>
      </c>
    </row>
    <row r="206" spans="11:17" ht="12.75">
      <c r="K206" s="27">
        <v>1</v>
      </c>
      <c r="L206" s="27"/>
      <c r="M206" s="27"/>
      <c r="N206" s="116" t="s">
        <v>1099</v>
      </c>
      <c r="O206" t="s">
        <v>96</v>
      </c>
      <c r="P206" s="59" t="s">
        <v>1014</v>
      </c>
      <c r="Q206" t="s">
        <v>1015</v>
      </c>
    </row>
    <row r="207" spans="11:17" ht="12.75">
      <c r="K207" s="27">
        <v>1</v>
      </c>
      <c r="N207" s="116" t="s">
        <v>1099</v>
      </c>
      <c r="O207" t="s">
        <v>97</v>
      </c>
      <c r="P207" s="59" t="s">
        <v>1014</v>
      </c>
      <c r="Q207" t="s">
        <v>1015</v>
      </c>
    </row>
    <row r="209" spans="11:19" ht="12.75">
      <c r="K209" s="27">
        <v>1</v>
      </c>
      <c r="L209" s="27"/>
      <c r="M209" s="27"/>
      <c r="N209" s="116" t="s">
        <v>92</v>
      </c>
      <c r="O209" t="s">
        <v>93</v>
      </c>
      <c r="P209" s="59" t="s">
        <v>1621</v>
      </c>
      <c r="Q209" t="s">
        <v>1015</v>
      </c>
      <c r="S209" s="25" t="s">
        <v>94</v>
      </c>
    </row>
    <row r="210" spans="11:13" ht="12.75">
      <c r="K210" s="27"/>
      <c r="L210" s="27"/>
      <c r="M210" s="27"/>
    </row>
    <row r="211" spans="11:13" ht="12.75">
      <c r="K211" s="27"/>
      <c r="L211" s="27"/>
      <c r="M211" s="27"/>
    </row>
    <row r="212" spans="11:13" ht="12.75">
      <c r="K212" s="27"/>
      <c r="L212" s="27"/>
      <c r="M212" s="27"/>
    </row>
    <row r="213" spans="11:16" ht="12.75">
      <c r="K213" s="27"/>
      <c r="L213" s="27"/>
      <c r="M213" s="27"/>
      <c r="O213" s="11" t="s">
        <v>479</v>
      </c>
      <c r="P213" s="24" t="s">
        <v>1936</v>
      </c>
    </row>
    <row r="214" spans="11:16" ht="12.75">
      <c r="K214" s="27"/>
      <c r="O214" s="23" t="s">
        <v>95</v>
      </c>
      <c r="P214" s="24" t="s">
        <v>100</v>
      </c>
    </row>
    <row r="215" spans="11:13" ht="12.75">
      <c r="K215" s="24" t="s">
        <v>740</v>
      </c>
      <c r="M215" s="24"/>
    </row>
    <row r="216" ht="12.75">
      <c r="K216" s="27"/>
    </row>
    <row r="217" spans="11:13" ht="12.75">
      <c r="K217" s="27" t="s">
        <v>725</v>
      </c>
      <c r="L217" s="27" t="s">
        <v>724</v>
      </c>
      <c r="M217" s="27" t="s">
        <v>726</v>
      </c>
    </row>
    <row r="218" spans="11:19" ht="12.75">
      <c r="K218" s="32" t="s">
        <v>1834</v>
      </c>
      <c r="L218" s="32" t="s">
        <v>1834</v>
      </c>
      <c r="M218" s="32" t="s">
        <v>1834</v>
      </c>
      <c r="N218" s="32" t="s">
        <v>1825</v>
      </c>
      <c r="O218" s="32" t="s">
        <v>900</v>
      </c>
      <c r="P218" s="32" t="s">
        <v>3</v>
      </c>
      <c r="Q218" s="32" t="s">
        <v>2</v>
      </c>
      <c r="R218" s="32" t="s">
        <v>1069</v>
      </c>
      <c r="S218" s="32" t="s">
        <v>901</v>
      </c>
    </row>
    <row r="219" spans="11:14" ht="12.75">
      <c r="K219" s="27"/>
      <c r="L219" s="27"/>
      <c r="M219" s="27"/>
      <c r="N219" s="40" t="s">
        <v>1921</v>
      </c>
    </row>
    <row r="221" spans="13:18" ht="12.75">
      <c r="M221" s="27">
        <v>2</v>
      </c>
      <c r="N221" s="116" t="s">
        <v>1630</v>
      </c>
      <c r="O221" s="34" t="s">
        <v>739</v>
      </c>
      <c r="P221" s="59" t="s">
        <v>904</v>
      </c>
      <c r="Q221" t="s">
        <v>1802</v>
      </c>
      <c r="R221" t="s">
        <v>1025</v>
      </c>
    </row>
    <row r="222" spans="13:18" ht="12.75">
      <c r="M222" s="27">
        <v>2</v>
      </c>
      <c r="N222" s="116" t="s">
        <v>1099</v>
      </c>
      <c r="O222" s="34" t="s">
        <v>68</v>
      </c>
      <c r="P222" s="59" t="s">
        <v>904</v>
      </c>
      <c r="Q222" t="s">
        <v>1802</v>
      </c>
      <c r="R222" t="s">
        <v>1025</v>
      </c>
    </row>
    <row r="223" spans="13:18" ht="12.75">
      <c r="M223" s="27">
        <v>2</v>
      </c>
      <c r="N223" s="116" t="s">
        <v>1099</v>
      </c>
      <c r="O223" s="34" t="s">
        <v>69</v>
      </c>
      <c r="P223" s="59" t="s">
        <v>904</v>
      </c>
      <c r="Q223" t="s">
        <v>1802</v>
      </c>
      <c r="R223" t="s">
        <v>1025</v>
      </c>
    </row>
    <row r="224" spans="11:13" ht="12.75">
      <c r="K224" s="27"/>
      <c r="L224" s="27"/>
      <c r="M224" s="27"/>
    </row>
    <row r="225" spans="11:19" ht="12.75">
      <c r="K225" s="27">
        <v>1</v>
      </c>
      <c r="L225" s="27"/>
      <c r="M225" s="27"/>
      <c r="N225" s="116" t="s">
        <v>80</v>
      </c>
      <c r="O225" s="34" t="s">
        <v>1937</v>
      </c>
      <c r="P225" s="132" t="s">
        <v>81</v>
      </c>
      <c r="Q225" s="45" t="s">
        <v>728</v>
      </c>
      <c r="S225" s="25" t="s">
        <v>82</v>
      </c>
    </row>
    <row r="226" spans="11:19" ht="12.75">
      <c r="K226" s="27">
        <v>1</v>
      </c>
      <c r="L226" s="27"/>
      <c r="M226" s="27"/>
      <c r="N226" s="116" t="s">
        <v>83</v>
      </c>
      <c r="O226" s="34" t="s">
        <v>1938</v>
      </c>
      <c r="P226" s="132" t="s">
        <v>84</v>
      </c>
      <c r="Q226" s="45" t="s">
        <v>728</v>
      </c>
      <c r="S226" s="25" t="s">
        <v>85</v>
      </c>
    </row>
    <row r="227" spans="11:19" ht="12.75">
      <c r="K227" s="27">
        <v>1</v>
      </c>
      <c r="L227" s="27"/>
      <c r="M227" s="27"/>
      <c r="N227" s="116" t="s">
        <v>86</v>
      </c>
      <c r="O227" s="34" t="s">
        <v>87</v>
      </c>
      <c r="P227" s="132" t="s">
        <v>84</v>
      </c>
      <c r="Q227" s="45" t="s">
        <v>728</v>
      </c>
      <c r="S227" s="25" t="s">
        <v>88</v>
      </c>
    </row>
    <row r="228" spans="11:19" ht="12.75">
      <c r="K228" s="27">
        <v>1</v>
      </c>
      <c r="L228" s="27"/>
      <c r="M228" s="27"/>
      <c r="N228" s="116" t="s">
        <v>89</v>
      </c>
      <c r="O228" s="45" t="s">
        <v>1414</v>
      </c>
      <c r="P228" s="132" t="s">
        <v>1068</v>
      </c>
      <c r="Q228" s="45" t="s">
        <v>728</v>
      </c>
      <c r="S228" s="25" t="s">
        <v>90</v>
      </c>
    </row>
    <row r="230" spans="11:17" ht="12.75">
      <c r="K230" s="27">
        <v>1</v>
      </c>
      <c r="L230" s="27"/>
      <c r="M230" s="27"/>
      <c r="N230" s="116" t="s">
        <v>305</v>
      </c>
      <c r="O230" s="34" t="s">
        <v>75</v>
      </c>
      <c r="P230" s="132" t="s">
        <v>5</v>
      </c>
      <c r="Q230" s="55" t="s">
        <v>1609</v>
      </c>
    </row>
    <row r="231" spans="11:17" ht="12.75">
      <c r="K231" s="27">
        <v>1</v>
      </c>
      <c r="L231" s="27"/>
      <c r="M231" s="27"/>
      <c r="N231" s="116" t="s">
        <v>1053</v>
      </c>
      <c r="O231" s="34" t="s">
        <v>76</v>
      </c>
      <c r="P231" s="132" t="s">
        <v>1890</v>
      </c>
      <c r="Q231" s="55" t="s">
        <v>1609</v>
      </c>
    </row>
    <row r="232" spans="11:17" ht="12.75">
      <c r="K232" s="27">
        <v>1</v>
      </c>
      <c r="L232" s="27">
        <v>1</v>
      </c>
      <c r="M232" s="27">
        <v>1</v>
      </c>
      <c r="N232" s="116" t="s">
        <v>1053</v>
      </c>
      <c r="O232" s="34" t="s">
        <v>669</v>
      </c>
      <c r="P232" s="132" t="s">
        <v>1890</v>
      </c>
      <c r="Q232" s="55" t="s">
        <v>1609</v>
      </c>
    </row>
    <row r="233" spans="11:17" ht="12.75">
      <c r="K233" s="27">
        <v>1</v>
      </c>
      <c r="L233" s="27">
        <v>1</v>
      </c>
      <c r="M233" s="27">
        <v>1</v>
      </c>
      <c r="N233" s="116" t="s">
        <v>1099</v>
      </c>
      <c r="O233" s="34" t="s">
        <v>1860</v>
      </c>
      <c r="Q233" s="55" t="s">
        <v>1609</v>
      </c>
    </row>
    <row r="234" spans="11:17" ht="12.75">
      <c r="K234" s="27">
        <v>1</v>
      </c>
      <c r="L234" s="27">
        <v>1</v>
      </c>
      <c r="M234" s="27">
        <v>1</v>
      </c>
      <c r="N234" s="116" t="s">
        <v>1099</v>
      </c>
      <c r="O234" s="34" t="s">
        <v>79</v>
      </c>
      <c r="Q234" s="55" t="s">
        <v>1609</v>
      </c>
    </row>
    <row r="235" spans="11:17" ht="12.75">
      <c r="K235" s="27">
        <v>1</v>
      </c>
      <c r="L235" s="27">
        <v>1</v>
      </c>
      <c r="M235" s="27">
        <v>1</v>
      </c>
      <c r="N235" s="116" t="s">
        <v>1099</v>
      </c>
      <c r="O235" s="34" t="s">
        <v>78</v>
      </c>
      <c r="Q235" s="55" t="s">
        <v>1609</v>
      </c>
    </row>
    <row r="236" spans="11:17" ht="12.75">
      <c r="K236" s="27">
        <v>1</v>
      </c>
      <c r="L236" s="27">
        <v>1</v>
      </c>
      <c r="M236" s="27">
        <v>1</v>
      </c>
      <c r="N236" s="116" t="s">
        <v>1053</v>
      </c>
      <c r="O236" s="34" t="s">
        <v>77</v>
      </c>
      <c r="P236" s="132" t="s">
        <v>1890</v>
      </c>
      <c r="Q236" s="55" t="s">
        <v>1609</v>
      </c>
    </row>
    <row r="237" spans="11:18" ht="12.75">
      <c r="K237" s="27">
        <v>1</v>
      </c>
      <c r="L237" s="27">
        <v>1</v>
      </c>
      <c r="M237" s="27">
        <v>1</v>
      </c>
      <c r="N237" s="116" t="s">
        <v>91</v>
      </c>
      <c r="O237" s="34" t="s">
        <v>581</v>
      </c>
      <c r="P237" s="132" t="s">
        <v>4</v>
      </c>
      <c r="Q237" s="55" t="s">
        <v>1609</v>
      </c>
      <c r="R237" s="45" t="s">
        <v>1421</v>
      </c>
    </row>
    <row r="239" spans="11:18" ht="12.75">
      <c r="K239" s="27">
        <v>1</v>
      </c>
      <c r="L239" s="27">
        <v>1</v>
      </c>
      <c r="M239" s="27">
        <v>1</v>
      </c>
      <c r="N239" s="116" t="s">
        <v>980</v>
      </c>
      <c r="O239" s="45" t="s">
        <v>737</v>
      </c>
      <c r="P239" s="132" t="s">
        <v>5</v>
      </c>
      <c r="Q239" t="s">
        <v>738</v>
      </c>
      <c r="R239" t="s">
        <v>1648</v>
      </c>
    </row>
    <row r="240" spans="11:18" ht="12.75">
      <c r="K240" s="27">
        <v>1</v>
      </c>
      <c r="L240" s="27">
        <v>1</v>
      </c>
      <c r="M240" s="27">
        <v>1</v>
      </c>
      <c r="N240" s="116" t="s">
        <v>1543</v>
      </c>
      <c r="O240" t="s">
        <v>1876</v>
      </c>
      <c r="P240" s="132" t="s">
        <v>1890</v>
      </c>
      <c r="Q240" t="s">
        <v>738</v>
      </c>
      <c r="R240" t="s">
        <v>1648</v>
      </c>
    </row>
    <row r="241" spans="11:18" ht="12.75">
      <c r="K241" s="27">
        <v>1</v>
      </c>
      <c r="L241" s="27">
        <v>1</v>
      </c>
      <c r="M241" s="27">
        <v>1</v>
      </c>
      <c r="N241" s="116" t="s">
        <v>1099</v>
      </c>
      <c r="O241" t="s">
        <v>74</v>
      </c>
      <c r="P241" s="132" t="s">
        <v>73</v>
      </c>
      <c r="Q241" t="s">
        <v>738</v>
      </c>
      <c r="R241" t="s">
        <v>1648</v>
      </c>
    </row>
    <row r="243" spans="11:17" ht="12.75">
      <c r="K243" s="27">
        <v>1</v>
      </c>
      <c r="L243" s="27">
        <v>1</v>
      </c>
      <c r="M243" s="27">
        <v>1</v>
      </c>
      <c r="N243" s="116" t="s">
        <v>1103</v>
      </c>
      <c r="O243" s="34" t="s">
        <v>626</v>
      </c>
      <c r="P243" s="132" t="s">
        <v>1932</v>
      </c>
      <c r="Q243" s="34" t="s">
        <v>364</v>
      </c>
    </row>
    <row r="244" spans="11:17" ht="12.75">
      <c r="K244" s="27">
        <v>1</v>
      </c>
      <c r="L244" s="27">
        <v>1</v>
      </c>
      <c r="M244" s="27">
        <v>1</v>
      </c>
      <c r="N244" s="116" t="s">
        <v>1044</v>
      </c>
      <c r="O244" s="34" t="s">
        <v>624</v>
      </c>
      <c r="P244" s="132" t="s">
        <v>4</v>
      </c>
      <c r="Q244" s="34" t="s">
        <v>364</v>
      </c>
    </row>
    <row r="245" spans="11:17" ht="12.75">
      <c r="K245" s="27">
        <v>1</v>
      </c>
      <c r="L245" s="27">
        <v>1</v>
      </c>
      <c r="M245" s="27">
        <v>1</v>
      </c>
      <c r="N245" s="116" t="s">
        <v>1425</v>
      </c>
      <c r="O245" s="34" t="s">
        <v>1803</v>
      </c>
      <c r="P245" s="132" t="s">
        <v>5</v>
      </c>
      <c r="Q245" s="34" t="s">
        <v>364</v>
      </c>
    </row>
    <row r="246" spans="12:17" ht="12.75">
      <c r="L246" s="27">
        <v>1</v>
      </c>
      <c r="M246" s="27">
        <v>1</v>
      </c>
      <c r="N246" s="116" t="s">
        <v>1045</v>
      </c>
      <c r="O246" s="34" t="s">
        <v>625</v>
      </c>
      <c r="P246" s="132" t="s">
        <v>1890</v>
      </c>
      <c r="Q246" s="34" t="s">
        <v>364</v>
      </c>
    </row>
    <row r="248" spans="11:19" ht="12.75">
      <c r="K248" s="27">
        <v>1</v>
      </c>
      <c r="L248" s="27">
        <v>1</v>
      </c>
      <c r="M248" s="27">
        <v>1</v>
      </c>
      <c r="N248" s="116" t="s">
        <v>51</v>
      </c>
      <c r="O248" t="s">
        <v>54</v>
      </c>
      <c r="P248" s="132" t="s">
        <v>1095</v>
      </c>
      <c r="Q248" t="s">
        <v>903</v>
      </c>
      <c r="R248" s="25" t="s">
        <v>916</v>
      </c>
      <c r="S248" s="25" t="s">
        <v>34</v>
      </c>
    </row>
    <row r="249" spans="11:19" ht="12.75">
      <c r="K249" s="27"/>
      <c r="L249" s="27">
        <v>1</v>
      </c>
      <c r="M249" s="27"/>
      <c r="N249" s="116" t="s">
        <v>23</v>
      </c>
      <c r="O249" t="s">
        <v>14</v>
      </c>
      <c r="P249" s="132" t="s">
        <v>10</v>
      </c>
      <c r="Q249" t="s">
        <v>903</v>
      </c>
      <c r="R249" s="25" t="s">
        <v>916</v>
      </c>
      <c r="S249" s="25" t="s">
        <v>18</v>
      </c>
    </row>
    <row r="250" spans="11:19" ht="12.75">
      <c r="K250" s="27"/>
      <c r="L250" s="27">
        <v>1</v>
      </c>
      <c r="M250" s="27"/>
      <c r="N250" s="116" t="s">
        <v>64</v>
      </c>
      <c r="O250" t="s">
        <v>13</v>
      </c>
      <c r="P250" s="132" t="s">
        <v>63</v>
      </c>
      <c r="Q250" t="s">
        <v>903</v>
      </c>
      <c r="R250" s="25" t="s">
        <v>916</v>
      </c>
      <c r="S250" s="25" t="s">
        <v>35</v>
      </c>
    </row>
    <row r="251" spans="11:19" ht="12.75">
      <c r="K251" s="27"/>
      <c r="L251" s="27">
        <v>1</v>
      </c>
      <c r="M251" s="27"/>
      <c r="N251" s="116" t="s">
        <v>52</v>
      </c>
      <c r="O251" t="s">
        <v>53</v>
      </c>
      <c r="P251" s="132" t="s">
        <v>1194</v>
      </c>
      <c r="Q251" t="s">
        <v>903</v>
      </c>
      <c r="R251" s="25" t="s">
        <v>916</v>
      </c>
      <c r="S251" s="25" t="s">
        <v>35</v>
      </c>
    </row>
    <row r="253" spans="11:19" ht="12.75">
      <c r="K253" s="27">
        <v>1</v>
      </c>
      <c r="L253" s="27"/>
      <c r="M253" s="27"/>
      <c r="N253" s="116" t="s">
        <v>92</v>
      </c>
      <c r="O253" t="s">
        <v>93</v>
      </c>
      <c r="P253" s="59" t="s">
        <v>1621</v>
      </c>
      <c r="Q253" t="s">
        <v>1015</v>
      </c>
      <c r="S253" s="25" t="s">
        <v>94</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O173"/>
  <sheetViews>
    <sheetView workbookViewId="0" topLeftCell="K109">
      <selection activeCell="T134" sqref="T134"/>
    </sheetView>
  </sheetViews>
  <sheetFormatPr defaultColWidth="9.140625" defaultRowHeight="12.75"/>
  <cols>
    <col min="1" max="10" width="10.421875" style="0" customWidth="1"/>
    <col min="11" max="11" width="12.28125" style="0" customWidth="1"/>
    <col min="12" max="13" width="11.57421875" style="0" customWidth="1"/>
    <col min="14" max="14" width="12.28125" style="0" customWidth="1"/>
    <col min="15" max="15" width="10.421875" style="0" customWidth="1"/>
    <col min="16" max="16" width="11.140625" style="0" customWidth="1"/>
    <col min="17" max="17" width="12.421875" style="0" customWidth="1"/>
    <col min="18" max="24" width="10.421875" style="0" customWidth="1"/>
    <col min="25" max="25" width="3.57421875" style="0" customWidth="1"/>
    <col min="26" max="35" width="10.421875" style="0" customWidth="1"/>
    <col min="36" max="36" width="11.7109375" style="0" customWidth="1"/>
    <col min="37" max="16384" width="10.421875" style="0" customWidth="1"/>
  </cols>
  <sheetData>
    <row r="1" spans="1:41"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Z1" s="3" t="s">
        <v>597</v>
      </c>
      <c r="AA1" t="s">
        <v>634</v>
      </c>
      <c r="AB1" s="8" t="s">
        <v>602</v>
      </c>
      <c r="AC1" s="15" t="s">
        <v>594</v>
      </c>
      <c r="AD1" t="s">
        <v>634</v>
      </c>
      <c r="AE1" s="8" t="s">
        <v>602</v>
      </c>
      <c r="AF1" s="15" t="s">
        <v>595</v>
      </c>
      <c r="AG1" t="s">
        <v>634</v>
      </c>
      <c r="AH1" s="8" t="s">
        <v>602</v>
      </c>
      <c r="AI1" s="15" t="s">
        <v>596</v>
      </c>
      <c r="AJ1" t="s">
        <v>634</v>
      </c>
      <c r="AK1" s="8" t="s">
        <v>602</v>
      </c>
      <c r="AM1" s="1" t="s">
        <v>604</v>
      </c>
      <c r="AN1" t="s">
        <v>634</v>
      </c>
      <c r="AO1" s="8" t="s">
        <v>602</v>
      </c>
    </row>
    <row r="2" spans="1:41" ht="12.75">
      <c r="A2" s="113" t="s">
        <v>1872</v>
      </c>
      <c r="C2" s="8"/>
      <c r="D2" s="4"/>
      <c r="F2" s="8"/>
      <c r="G2" s="4"/>
      <c r="I2" s="8"/>
      <c r="J2" s="4"/>
      <c r="L2" s="8"/>
      <c r="M2" s="4"/>
      <c r="O2" s="8"/>
      <c r="P2" s="4"/>
      <c r="R2" s="8"/>
      <c r="S2" s="4"/>
      <c r="U2" s="8"/>
      <c r="V2" s="4"/>
      <c r="X2" s="8"/>
      <c r="Y2" s="4"/>
      <c r="AE2" s="8"/>
      <c r="AF2" s="4"/>
      <c r="AH2" s="8"/>
      <c r="AI2" s="4"/>
      <c r="AK2" s="8"/>
      <c r="AM2" s="24" t="s">
        <v>605</v>
      </c>
      <c r="AO2" s="8"/>
    </row>
    <row r="3" spans="1:41" s="75" customFormat="1" ht="12.75">
      <c r="A3" s="74">
        <v>0</v>
      </c>
      <c r="B3" s="74">
        <v>150</v>
      </c>
      <c r="C3" s="65">
        <f aca="true" t="shared" si="0" ref="C3:C14">B3*1.688</f>
        <v>253.2</v>
      </c>
      <c r="D3" s="74">
        <v>0</v>
      </c>
      <c r="E3" s="74">
        <v>242</v>
      </c>
      <c r="F3" s="65">
        <f aca="true" t="shared" si="1" ref="F3:F14">E3*1.688</f>
        <v>408.496</v>
      </c>
      <c r="G3" s="74">
        <v>0</v>
      </c>
      <c r="H3" s="65">
        <v>300</v>
      </c>
      <c r="I3" s="65">
        <f>H3*1.688</f>
        <v>506.4</v>
      </c>
      <c r="J3" s="74">
        <v>0</v>
      </c>
      <c r="K3" s="65">
        <v>350</v>
      </c>
      <c r="L3" s="65">
        <f>K3*1.688</f>
        <v>590.8</v>
      </c>
      <c r="M3" s="74">
        <v>0</v>
      </c>
      <c r="N3" s="65">
        <v>390</v>
      </c>
      <c r="O3" s="65">
        <f>N3*1.688</f>
        <v>658.3199999999999</v>
      </c>
      <c r="P3" s="74">
        <v>0</v>
      </c>
      <c r="Q3" s="65">
        <v>427</v>
      </c>
      <c r="R3" s="65">
        <f>Q3*1.688</f>
        <v>720.776</v>
      </c>
      <c r="S3" s="74">
        <v>0</v>
      </c>
      <c r="T3" s="65">
        <v>460</v>
      </c>
      <c r="U3" s="65">
        <f aca="true" t="shared" si="2" ref="U3:U12">T3*1.688</f>
        <v>776.48</v>
      </c>
      <c r="V3" s="74">
        <v>0</v>
      </c>
      <c r="W3" s="65">
        <v>476</v>
      </c>
      <c r="X3" s="65">
        <f aca="true" t="shared" si="3" ref="X3:X12">W3*1.688</f>
        <v>803.4879999999999</v>
      </c>
      <c r="Y3" s="74"/>
      <c r="Z3" s="74">
        <v>0</v>
      </c>
      <c r="AA3" s="74">
        <f aca="true" t="shared" si="4" ref="AA3:AA8">B3-10</f>
        <v>140</v>
      </c>
      <c r="AB3" s="65">
        <f aca="true" t="shared" si="5" ref="AB3:AB14">AA3*1.688</f>
        <v>236.32</v>
      </c>
      <c r="AC3" s="74">
        <v>0</v>
      </c>
      <c r="AD3" s="65">
        <v>185</v>
      </c>
      <c r="AE3" s="65">
        <f>AD3*1.688</f>
        <v>312.28</v>
      </c>
      <c r="AF3" s="74">
        <v>0</v>
      </c>
      <c r="AG3" s="65">
        <v>260</v>
      </c>
      <c r="AH3" s="65">
        <f aca="true" t="shared" si="6" ref="AH3:AH13">AG3*1.688</f>
        <v>438.88</v>
      </c>
      <c r="AI3" s="74">
        <v>0</v>
      </c>
      <c r="AJ3" s="65">
        <v>300</v>
      </c>
      <c r="AK3" s="65">
        <f aca="true" t="shared" si="7" ref="AK3:AK11">AJ3*1.688</f>
        <v>506.4</v>
      </c>
      <c r="AM3" s="74">
        <v>0</v>
      </c>
      <c r="AN3" s="74">
        <v>150</v>
      </c>
      <c r="AO3" s="65">
        <f aca="true" t="shared" si="8" ref="AO3:AO14">AN3*1.688</f>
        <v>253.2</v>
      </c>
    </row>
    <row r="4" spans="1:41" ht="12.75">
      <c r="A4" s="6">
        <v>10000</v>
      </c>
      <c r="B4" s="38">
        <v>174</v>
      </c>
      <c r="C4" s="7">
        <f t="shared" si="0"/>
        <v>293.712</v>
      </c>
      <c r="D4" s="6">
        <v>10000</v>
      </c>
      <c r="E4" s="33">
        <v>279</v>
      </c>
      <c r="F4" s="7">
        <f t="shared" si="1"/>
        <v>470.952</v>
      </c>
      <c r="G4" s="6">
        <v>10000</v>
      </c>
      <c r="H4" s="38">
        <v>345</v>
      </c>
      <c r="I4" s="7">
        <f aca="true" t="shared" si="9" ref="I4:I14">H4*1.688</f>
        <v>582.36</v>
      </c>
      <c r="J4" s="6">
        <v>10000</v>
      </c>
      <c r="K4" s="51">
        <v>401</v>
      </c>
      <c r="L4" s="7">
        <f aca="true" t="shared" si="10" ref="L4:L14">K4*1.688</f>
        <v>676.888</v>
      </c>
      <c r="M4" s="6">
        <v>10000</v>
      </c>
      <c r="N4" s="51">
        <v>446</v>
      </c>
      <c r="O4" s="7">
        <f aca="true" t="shared" si="11" ref="O4:O14">N4*1.688</f>
        <v>752.848</v>
      </c>
      <c r="P4" s="6">
        <v>10000</v>
      </c>
      <c r="Q4" s="51">
        <v>487</v>
      </c>
      <c r="R4" s="7">
        <f aca="true" t="shared" si="12" ref="R4:R14">Q4*1.688</f>
        <v>822.0559999999999</v>
      </c>
      <c r="S4" s="6">
        <v>10000</v>
      </c>
      <c r="T4" s="51">
        <v>523</v>
      </c>
      <c r="U4" s="7">
        <f t="shared" si="2"/>
        <v>882.824</v>
      </c>
      <c r="V4" s="6">
        <v>10000</v>
      </c>
      <c r="W4" s="51">
        <v>540</v>
      </c>
      <c r="X4" s="7">
        <f t="shared" si="3"/>
        <v>911.52</v>
      </c>
      <c r="Y4" s="6"/>
      <c r="Z4" s="6">
        <v>10000</v>
      </c>
      <c r="AA4" s="8">
        <f t="shared" si="4"/>
        <v>164</v>
      </c>
      <c r="AB4" s="7">
        <f t="shared" si="5"/>
        <v>276.832</v>
      </c>
      <c r="AC4" s="6">
        <v>10000</v>
      </c>
      <c r="AD4" s="51">
        <v>214</v>
      </c>
      <c r="AE4" s="7">
        <f aca="true" t="shared" si="13" ref="AE4:AE14">AD4*1.688</f>
        <v>361.23199999999997</v>
      </c>
      <c r="AF4" s="6">
        <v>10000</v>
      </c>
      <c r="AG4" s="51">
        <v>300</v>
      </c>
      <c r="AH4" s="56">
        <f t="shared" si="6"/>
        <v>506.4</v>
      </c>
      <c r="AI4" s="6">
        <v>10000</v>
      </c>
      <c r="AJ4" s="51">
        <v>345</v>
      </c>
      <c r="AK4" s="7">
        <f t="shared" si="7"/>
        <v>582.36</v>
      </c>
      <c r="AM4" s="6">
        <v>10000</v>
      </c>
      <c r="AN4" s="38">
        <v>174</v>
      </c>
      <c r="AO4" s="7">
        <f t="shared" si="8"/>
        <v>293.712</v>
      </c>
    </row>
    <row r="5" spans="1:41" ht="12.75">
      <c r="A5" s="6">
        <v>22500</v>
      </c>
      <c r="B5" s="65">
        <f>((B6-B4)/2)+B4</f>
        <v>235.5</v>
      </c>
      <c r="C5" s="7">
        <f t="shared" si="0"/>
        <v>397.524</v>
      </c>
      <c r="D5" s="6">
        <v>22500</v>
      </c>
      <c r="E5" s="65">
        <f>((E6-E4)/2)+E4</f>
        <v>357.5</v>
      </c>
      <c r="F5" s="7">
        <f t="shared" si="1"/>
        <v>603.46</v>
      </c>
      <c r="G5" s="6">
        <v>22500</v>
      </c>
      <c r="H5" s="65">
        <f>((H6-H4)/2)+H4</f>
        <v>428</v>
      </c>
      <c r="I5" s="7">
        <f t="shared" si="9"/>
        <v>722.4639999999999</v>
      </c>
      <c r="J5" s="6">
        <v>22500</v>
      </c>
      <c r="K5" s="65">
        <f>((K6-K4)/2)+K4</f>
        <v>475.5</v>
      </c>
      <c r="L5" s="7">
        <f t="shared" si="10"/>
        <v>802.644</v>
      </c>
      <c r="M5" s="6">
        <v>22500</v>
      </c>
      <c r="N5" s="65">
        <f>((N6-N4)/2)+N4</f>
        <v>518</v>
      </c>
      <c r="O5" s="7">
        <f t="shared" si="11"/>
        <v>874.384</v>
      </c>
      <c r="P5" s="6">
        <v>22500</v>
      </c>
      <c r="Q5" s="65">
        <f>((Q6-Q4)/2)+Q4</f>
        <v>562</v>
      </c>
      <c r="R5" s="7">
        <f t="shared" si="12"/>
        <v>948.656</v>
      </c>
      <c r="S5" s="6">
        <v>22500</v>
      </c>
      <c r="T5" s="65">
        <f>((T6-T4)/2)+T4</f>
        <v>611.5</v>
      </c>
      <c r="U5" s="7">
        <f t="shared" si="2"/>
        <v>1032.212</v>
      </c>
      <c r="V5" s="6">
        <v>22500</v>
      </c>
      <c r="W5" s="65">
        <f>((W6-W4)/2)+W4</f>
        <v>645.5</v>
      </c>
      <c r="X5" s="7">
        <f t="shared" si="3"/>
        <v>1089.604</v>
      </c>
      <c r="Y5" s="6"/>
      <c r="Z5" s="6">
        <v>22500</v>
      </c>
      <c r="AA5" s="7">
        <f t="shared" si="4"/>
        <v>225.5</v>
      </c>
      <c r="AB5" s="7">
        <f t="shared" si="5"/>
        <v>380.644</v>
      </c>
      <c r="AC5" s="6">
        <v>22500</v>
      </c>
      <c r="AD5" s="65">
        <f>((AD6-AD4)/2)+AD4</f>
        <v>272.5</v>
      </c>
      <c r="AE5" s="7">
        <f t="shared" si="13"/>
        <v>459.97999999999996</v>
      </c>
      <c r="AF5" s="6">
        <v>22500</v>
      </c>
      <c r="AG5" s="65">
        <f>((AG6-AG4)/2)+AG4</f>
        <v>375</v>
      </c>
      <c r="AH5" s="56">
        <f t="shared" si="6"/>
        <v>633</v>
      </c>
      <c r="AI5" s="6">
        <v>22500</v>
      </c>
      <c r="AJ5" s="65">
        <f>((AJ6-AJ4)/2)+AJ4</f>
        <v>424</v>
      </c>
      <c r="AK5" s="7">
        <f t="shared" si="7"/>
        <v>715.712</v>
      </c>
      <c r="AM5" s="6">
        <v>22500</v>
      </c>
      <c r="AN5" s="65">
        <f>((AN6-AN4)/2)+AN4</f>
        <v>235.5</v>
      </c>
      <c r="AO5" s="7">
        <f t="shared" si="8"/>
        <v>397.524</v>
      </c>
    </row>
    <row r="6" spans="1:41" ht="12.75">
      <c r="A6" s="6">
        <v>35000</v>
      </c>
      <c r="B6" s="38">
        <v>297</v>
      </c>
      <c r="C6" s="7">
        <f t="shared" si="0"/>
        <v>501.33599999999996</v>
      </c>
      <c r="D6" s="6">
        <v>35000</v>
      </c>
      <c r="E6" s="38">
        <v>436</v>
      </c>
      <c r="F6" s="7">
        <f t="shared" si="1"/>
        <v>735.968</v>
      </c>
      <c r="G6" s="6">
        <v>35000</v>
      </c>
      <c r="H6" s="38">
        <v>511</v>
      </c>
      <c r="I6" s="7">
        <f t="shared" si="9"/>
        <v>862.568</v>
      </c>
      <c r="J6" s="6">
        <v>35000</v>
      </c>
      <c r="K6" s="51">
        <v>550</v>
      </c>
      <c r="L6" s="7">
        <f>K6*1.688</f>
        <v>928.4</v>
      </c>
      <c r="M6" s="6">
        <v>35000</v>
      </c>
      <c r="N6" s="51">
        <v>590</v>
      </c>
      <c r="O6" s="7">
        <f t="shared" si="11"/>
        <v>995.92</v>
      </c>
      <c r="P6" s="6">
        <v>35000</v>
      </c>
      <c r="Q6" s="51">
        <v>637</v>
      </c>
      <c r="R6" s="7">
        <f t="shared" si="12"/>
        <v>1075.2559999999999</v>
      </c>
      <c r="S6" s="6">
        <v>35000</v>
      </c>
      <c r="T6" s="51">
        <v>700</v>
      </c>
      <c r="U6" s="7">
        <f t="shared" si="2"/>
        <v>1181.6</v>
      </c>
      <c r="V6" s="6">
        <v>35000</v>
      </c>
      <c r="W6" s="51">
        <v>751</v>
      </c>
      <c r="X6" s="7">
        <f t="shared" si="3"/>
        <v>1267.6879999999999</v>
      </c>
      <c r="Y6" s="6"/>
      <c r="Z6" s="6">
        <v>35000</v>
      </c>
      <c r="AA6" s="8">
        <f t="shared" si="4"/>
        <v>287</v>
      </c>
      <c r="AB6" s="7">
        <f t="shared" si="5"/>
        <v>484.45599999999996</v>
      </c>
      <c r="AC6" s="6">
        <v>35000</v>
      </c>
      <c r="AD6" s="51">
        <v>331</v>
      </c>
      <c r="AE6" s="7">
        <f t="shared" si="13"/>
        <v>558.728</v>
      </c>
      <c r="AF6" s="6">
        <v>35000</v>
      </c>
      <c r="AG6" s="51">
        <v>450</v>
      </c>
      <c r="AH6" s="56">
        <f t="shared" si="6"/>
        <v>759.6</v>
      </c>
      <c r="AI6" s="6">
        <v>35000</v>
      </c>
      <c r="AJ6" s="51">
        <v>503</v>
      </c>
      <c r="AK6" s="7">
        <f t="shared" si="7"/>
        <v>849.064</v>
      </c>
      <c r="AM6" s="6">
        <v>35000</v>
      </c>
      <c r="AN6" s="38">
        <v>297</v>
      </c>
      <c r="AO6" s="7">
        <f t="shared" si="8"/>
        <v>501.33599999999996</v>
      </c>
    </row>
    <row r="7" spans="1:41" ht="12.75">
      <c r="A7" s="21">
        <v>48000</v>
      </c>
      <c r="B7">
        <v>401</v>
      </c>
      <c r="C7" s="7">
        <f t="shared" si="0"/>
        <v>676.888</v>
      </c>
      <c r="D7" s="21">
        <v>48000</v>
      </c>
      <c r="E7" s="74">
        <v>573</v>
      </c>
      <c r="F7" s="7">
        <f t="shared" si="1"/>
        <v>967.2239999999999</v>
      </c>
      <c r="G7" s="21">
        <v>48000</v>
      </c>
      <c r="H7" s="74">
        <v>665</v>
      </c>
      <c r="I7" s="7">
        <f t="shared" si="9"/>
        <v>1122.52</v>
      </c>
      <c r="J7" s="21">
        <v>48000</v>
      </c>
      <c r="K7" s="65">
        <v>708</v>
      </c>
      <c r="L7" s="7">
        <f>K7*1.688</f>
        <v>1195.104</v>
      </c>
      <c r="M7" s="21">
        <v>48000</v>
      </c>
      <c r="N7" s="65">
        <v>753</v>
      </c>
      <c r="O7" s="7">
        <f t="shared" si="11"/>
        <v>1271.0639999999999</v>
      </c>
      <c r="P7" s="21">
        <v>48000</v>
      </c>
      <c r="Q7" s="65">
        <v>808</v>
      </c>
      <c r="R7" s="7">
        <f t="shared" si="12"/>
        <v>1363.904</v>
      </c>
      <c r="S7" s="21">
        <v>48000</v>
      </c>
      <c r="T7" s="65">
        <v>879</v>
      </c>
      <c r="U7" s="7">
        <f t="shared" si="2"/>
        <v>1483.752</v>
      </c>
      <c r="V7" s="21">
        <v>48000</v>
      </c>
      <c r="W7" s="65">
        <v>934</v>
      </c>
      <c r="X7" s="7">
        <f t="shared" si="3"/>
        <v>1576.5919999999999</v>
      </c>
      <c r="Y7" s="6"/>
      <c r="Z7" s="21">
        <v>48000</v>
      </c>
      <c r="AA7" s="8">
        <f t="shared" si="4"/>
        <v>391</v>
      </c>
      <c r="AB7" s="7">
        <f t="shared" si="5"/>
        <v>660.0079999999999</v>
      </c>
      <c r="AC7" s="21">
        <v>48000</v>
      </c>
      <c r="AD7" s="65">
        <v>446</v>
      </c>
      <c r="AE7" s="7">
        <f t="shared" si="13"/>
        <v>752.848</v>
      </c>
      <c r="AF7" s="21">
        <v>48000</v>
      </c>
      <c r="AG7" s="65">
        <v>591</v>
      </c>
      <c r="AH7" s="56">
        <f t="shared" si="6"/>
        <v>997.608</v>
      </c>
      <c r="AI7" s="21">
        <v>36500</v>
      </c>
      <c r="AJ7" s="65">
        <f>((AJ8-AJ6)/2)+AJ6</f>
        <v>525</v>
      </c>
      <c r="AK7" s="7">
        <f t="shared" si="7"/>
        <v>886.1999999999999</v>
      </c>
      <c r="AM7" s="21">
        <v>48000</v>
      </c>
      <c r="AN7">
        <v>401</v>
      </c>
      <c r="AO7" s="7">
        <f t="shared" si="8"/>
        <v>676.888</v>
      </c>
    </row>
    <row r="8" spans="1:41" ht="12.75">
      <c r="A8" s="6">
        <v>58000</v>
      </c>
      <c r="B8" s="74">
        <v>506</v>
      </c>
      <c r="C8" s="7">
        <f t="shared" si="0"/>
        <v>854.1279999999999</v>
      </c>
      <c r="D8" s="6">
        <v>58000</v>
      </c>
      <c r="E8" s="74">
        <v>700</v>
      </c>
      <c r="F8" s="7">
        <f t="shared" si="1"/>
        <v>1181.6</v>
      </c>
      <c r="G8" s="6">
        <v>58000</v>
      </c>
      <c r="H8" s="74">
        <v>805</v>
      </c>
      <c r="I8" s="7">
        <f t="shared" si="9"/>
        <v>1358.84</v>
      </c>
      <c r="J8" s="6">
        <v>58000</v>
      </c>
      <c r="K8" s="65">
        <v>848</v>
      </c>
      <c r="L8" s="7">
        <f t="shared" si="10"/>
        <v>1431.424</v>
      </c>
      <c r="M8" s="6">
        <v>58000</v>
      </c>
      <c r="N8" s="65">
        <v>899</v>
      </c>
      <c r="O8" s="7">
        <f t="shared" si="11"/>
        <v>1517.512</v>
      </c>
      <c r="P8" s="6">
        <v>58000</v>
      </c>
      <c r="Q8" s="65">
        <v>957</v>
      </c>
      <c r="R8" s="7">
        <f t="shared" si="12"/>
        <v>1615.416</v>
      </c>
      <c r="S8" s="6">
        <v>48000</v>
      </c>
      <c r="T8" s="38">
        <v>992</v>
      </c>
      <c r="U8" s="7">
        <f t="shared" si="2"/>
        <v>1674.4959999999999</v>
      </c>
      <c r="V8" s="6">
        <v>48000</v>
      </c>
      <c r="W8" s="38">
        <v>992</v>
      </c>
      <c r="X8" s="7">
        <f t="shared" si="3"/>
        <v>1674.4959999999999</v>
      </c>
      <c r="Y8" s="8"/>
      <c r="Z8" s="6">
        <v>58500</v>
      </c>
      <c r="AA8" s="8">
        <f t="shared" si="4"/>
        <v>496</v>
      </c>
      <c r="AB8" s="7">
        <f t="shared" si="5"/>
        <v>837.2479999999999</v>
      </c>
      <c r="AC8" s="6">
        <v>58000</v>
      </c>
      <c r="AD8" s="65">
        <v>559</v>
      </c>
      <c r="AE8" s="7">
        <f t="shared" si="13"/>
        <v>943.592</v>
      </c>
      <c r="AF8" s="6">
        <v>52000</v>
      </c>
      <c r="AG8" s="65">
        <f>((AG9-AG7)/2)+AG7</f>
        <v>655.5</v>
      </c>
      <c r="AH8" s="56">
        <f t="shared" si="6"/>
        <v>1106.484</v>
      </c>
      <c r="AI8" s="13">
        <v>35000</v>
      </c>
      <c r="AJ8" s="38">
        <v>547</v>
      </c>
      <c r="AK8" s="7">
        <f t="shared" si="7"/>
        <v>923.336</v>
      </c>
      <c r="AM8" s="6">
        <v>58000</v>
      </c>
      <c r="AN8" s="74">
        <v>506</v>
      </c>
      <c r="AO8" s="7">
        <f t="shared" si="8"/>
        <v>854.1279999999999</v>
      </c>
    </row>
    <row r="9" spans="1:41" ht="12.75">
      <c r="A9" s="21">
        <v>58000</v>
      </c>
      <c r="B9" s="38">
        <v>1002</v>
      </c>
      <c r="C9" s="7">
        <f t="shared" si="0"/>
        <v>1691.376</v>
      </c>
      <c r="D9" s="21">
        <v>58000</v>
      </c>
      <c r="E9" s="38">
        <v>992</v>
      </c>
      <c r="F9" s="7">
        <f t="shared" si="1"/>
        <v>1674.4959999999999</v>
      </c>
      <c r="G9" s="21">
        <v>58000</v>
      </c>
      <c r="H9" s="38">
        <v>992</v>
      </c>
      <c r="I9" s="7">
        <f t="shared" si="9"/>
        <v>1674.4959999999999</v>
      </c>
      <c r="J9" s="21">
        <v>58000</v>
      </c>
      <c r="K9" s="38">
        <v>992</v>
      </c>
      <c r="L9" s="7">
        <f t="shared" si="10"/>
        <v>1674.4959999999999</v>
      </c>
      <c r="M9" s="21">
        <v>58000</v>
      </c>
      <c r="N9" s="38">
        <v>992</v>
      </c>
      <c r="O9" s="7">
        <f t="shared" si="11"/>
        <v>1674.4959999999999</v>
      </c>
      <c r="P9" s="21">
        <v>58000</v>
      </c>
      <c r="Q9" s="38">
        <v>992</v>
      </c>
      <c r="R9" s="7">
        <f t="shared" si="12"/>
        <v>1674.4959999999999</v>
      </c>
      <c r="S9" s="13">
        <v>35000</v>
      </c>
      <c r="T9" s="33">
        <v>997</v>
      </c>
      <c r="U9" s="7">
        <f t="shared" si="2"/>
        <v>1682.936</v>
      </c>
      <c r="V9" s="13">
        <v>35000</v>
      </c>
      <c r="W9" s="33">
        <v>997</v>
      </c>
      <c r="X9" s="7">
        <f t="shared" si="3"/>
        <v>1682.936</v>
      </c>
      <c r="Z9" s="6">
        <v>58500</v>
      </c>
      <c r="AA9" s="8">
        <f aca="true" t="shared" si="14" ref="AA9:AA14">B9+10</f>
        <v>1012</v>
      </c>
      <c r="AB9" s="7">
        <f t="shared" si="5"/>
        <v>1708.2559999999999</v>
      </c>
      <c r="AC9" s="21">
        <v>58000</v>
      </c>
      <c r="AD9" s="38">
        <v>992</v>
      </c>
      <c r="AE9" s="7">
        <f t="shared" si="13"/>
        <v>1674.4959999999999</v>
      </c>
      <c r="AF9" s="6">
        <v>48000</v>
      </c>
      <c r="AG9" s="65">
        <v>720</v>
      </c>
      <c r="AH9" s="56">
        <f t="shared" si="6"/>
        <v>1215.36</v>
      </c>
      <c r="AI9" s="13">
        <v>25000</v>
      </c>
      <c r="AJ9" s="65">
        <f>((AJ10-AJ8)/2)+AJ8</f>
        <v>567.5</v>
      </c>
      <c r="AK9" s="7">
        <f t="shared" si="7"/>
        <v>957.9399999999999</v>
      </c>
      <c r="AM9" s="21">
        <v>58000</v>
      </c>
      <c r="AN9" s="38">
        <v>992</v>
      </c>
      <c r="AO9" s="7">
        <f t="shared" si="8"/>
        <v>1674.4959999999999</v>
      </c>
    </row>
    <row r="10" spans="1:41" ht="12.75">
      <c r="A10" s="6">
        <v>48000</v>
      </c>
      <c r="B10" s="38">
        <v>1002</v>
      </c>
      <c r="C10" s="7">
        <f t="shared" si="0"/>
        <v>1691.376</v>
      </c>
      <c r="D10" s="6">
        <v>48000</v>
      </c>
      <c r="E10" s="38">
        <v>992</v>
      </c>
      <c r="F10" s="7">
        <f t="shared" si="1"/>
        <v>1674.4959999999999</v>
      </c>
      <c r="G10" s="6">
        <v>48000</v>
      </c>
      <c r="H10" s="38">
        <v>992</v>
      </c>
      <c r="I10" s="7">
        <f t="shared" si="9"/>
        <v>1674.4959999999999</v>
      </c>
      <c r="J10" s="6">
        <v>48000</v>
      </c>
      <c r="K10" s="38">
        <v>992</v>
      </c>
      <c r="L10" s="7">
        <f t="shared" si="10"/>
        <v>1674.4959999999999</v>
      </c>
      <c r="M10" s="6">
        <v>48000</v>
      </c>
      <c r="N10" s="38">
        <v>992</v>
      </c>
      <c r="O10" s="7">
        <f t="shared" si="11"/>
        <v>1674.4959999999999</v>
      </c>
      <c r="P10" s="6">
        <v>48000</v>
      </c>
      <c r="Q10" s="38">
        <v>992</v>
      </c>
      <c r="R10" s="7">
        <f t="shared" si="12"/>
        <v>1674.4959999999999</v>
      </c>
      <c r="S10" s="13">
        <v>25000</v>
      </c>
      <c r="T10" s="38">
        <v>914</v>
      </c>
      <c r="U10" s="7">
        <f t="shared" si="2"/>
        <v>1542.8319999999999</v>
      </c>
      <c r="V10" s="13">
        <v>25000</v>
      </c>
      <c r="W10" s="38">
        <v>914</v>
      </c>
      <c r="X10" s="7">
        <f t="shared" si="3"/>
        <v>1542.8319999999999</v>
      </c>
      <c r="Z10" s="6">
        <v>48000</v>
      </c>
      <c r="AA10" s="8">
        <f t="shared" si="14"/>
        <v>1012</v>
      </c>
      <c r="AB10" s="7">
        <f t="shared" si="5"/>
        <v>1708.2559999999999</v>
      </c>
      <c r="AC10" s="6">
        <v>48000</v>
      </c>
      <c r="AD10" s="38">
        <v>992</v>
      </c>
      <c r="AE10" s="7">
        <f t="shared" si="13"/>
        <v>1674.4959999999999</v>
      </c>
      <c r="AF10" s="13">
        <v>35000</v>
      </c>
      <c r="AG10" s="51">
        <v>725</v>
      </c>
      <c r="AH10" s="56">
        <f t="shared" si="6"/>
        <v>1223.8</v>
      </c>
      <c r="AI10" s="13">
        <v>10000</v>
      </c>
      <c r="AJ10" s="51">
        <v>588</v>
      </c>
      <c r="AK10" s="7">
        <f t="shared" si="7"/>
        <v>992.544</v>
      </c>
      <c r="AM10" s="6">
        <v>48000</v>
      </c>
      <c r="AN10" s="38">
        <v>992</v>
      </c>
      <c r="AO10" s="7">
        <f t="shared" si="8"/>
        <v>1674.4959999999999</v>
      </c>
    </row>
    <row r="11" spans="1:41" ht="12.75">
      <c r="A11" s="13">
        <v>35000</v>
      </c>
      <c r="B11" s="33">
        <v>1007</v>
      </c>
      <c r="C11" s="7">
        <f t="shared" si="0"/>
        <v>1699.816</v>
      </c>
      <c r="D11" s="13">
        <v>35000</v>
      </c>
      <c r="E11" s="33">
        <v>997</v>
      </c>
      <c r="F11" s="7">
        <f t="shared" si="1"/>
        <v>1682.936</v>
      </c>
      <c r="G11" s="13">
        <v>35000</v>
      </c>
      <c r="H11" s="33">
        <v>997</v>
      </c>
      <c r="I11" s="7">
        <f t="shared" si="9"/>
        <v>1682.936</v>
      </c>
      <c r="J11" s="13">
        <v>35000</v>
      </c>
      <c r="K11" s="33">
        <v>997</v>
      </c>
      <c r="L11" s="7">
        <f t="shared" si="10"/>
        <v>1682.936</v>
      </c>
      <c r="M11" s="13">
        <v>35000</v>
      </c>
      <c r="N11" s="33">
        <v>997</v>
      </c>
      <c r="O11" s="7">
        <f t="shared" si="11"/>
        <v>1682.936</v>
      </c>
      <c r="P11" s="13">
        <v>35000</v>
      </c>
      <c r="Q11" s="33">
        <v>997</v>
      </c>
      <c r="R11" s="7">
        <f t="shared" si="12"/>
        <v>1682.936</v>
      </c>
      <c r="S11" s="13">
        <v>10000</v>
      </c>
      <c r="T11" s="38">
        <v>716</v>
      </c>
      <c r="U11" s="7">
        <f t="shared" si="2"/>
        <v>1208.608</v>
      </c>
      <c r="V11" s="13">
        <v>10000</v>
      </c>
      <c r="W11" s="38">
        <v>716</v>
      </c>
      <c r="X11" s="7">
        <f t="shared" si="3"/>
        <v>1208.608</v>
      </c>
      <c r="Z11" s="13">
        <v>35000</v>
      </c>
      <c r="AA11" s="8">
        <f t="shared" si="14"/>
        <v>1017</v>
      </c>
      <c r="AB11" s="7">
        <f t="shared" si="5"/>
        <v>1716.696</v>
      </c>
      <c r="AC11" s="13">
        <v>35000</v>
      </c>
      <c r="AD11" s="33">
        <v>997</v>
      </c>
      <c r="AE11" s="7">
        <f t="shared" si="13"/>
        <v>1682.936</v>
      </c>
      <c r="AF11" s="13">
        <v>25000</v>
      </c>
      <c r="AG11" s="65">
        <f>((AG12-AG10)/2)+AG10</f>
        <v>720.5</v>
      </c>
      <c r="AH11" s="56">
        <f t="shared" si="6"/>
        <v>1216.204</v>
      </c>
      <c r="AI11" s="8">
        <v>0</v>
      </c>
      <c r="AJ11">
        <v>520</v>
      </c>
      <c r="AK11" s="7">
        <f t="shared" si="7"/>
        <v>877.76</v>
      </c>
      <c r="AM11" s="13">
        <v>35000</v>
      </c>
      <c r="AN11" s="33">
        <v>997</v>
      </c>
      <c r="AO11" s="7">
        <f t="shared" si="8"/>
        <v>1682.936</v>
      </c>
    </row>
    <row r="12" spans="1:41" ht="12.75">
      <c r="A12" s="13">
        <v>22500</v>
      </c>
      <c r="B12" s="56">
        <v>970</v>
      </c>
      <c r="C12" s="7">
        <f t="shared" si="0"/>
        <v>1637.36</v>
      </c>
      <c r="D12" s="13">
        <v>22500</v>
      </c>
      <c r="E12" s="56">
        <f>((E11-E13)/2)+E13</f>
        <v>959.5</v>
      </c>
      <c r="F12" s="7">
        <f t="shared" si="1"/>
        <v>1619.636</v>
      </c>
      <c r="G12" s="13">
        <v>22500</v>
      </c>
      <c r="H12" s="56">
        <f>((H11-H13)/2)+H13</f>
        <v>959.5</v>
      </c>
      <c r="I12" s="7">
        <f t="shared" si="9"/>
        <v>1619.636</v>
      </c>
      <c r="J12" s="13">
        <v>22500</v>
      </c>
      <c r="K12" s="56">
        <f>((K11-K13)/2)+K13</f>
        <v>959.5</v>
      </c>
      <c r="L12" s="7">
        <f t="shared" si="10"/>
        <v>1619.636</v>
      </c>
      <c r="M12" s="13">
        <v>22500</v>
      </c>
      <c r="N12" s="56">
        <f>((N11-N13)/2)+N13</f>
        <v>959.5</v>
      </c>
      <c r="O12" s="7">
        <f t="shared" si="11"/>
        <v>1619.636</v>
      </c>
      <c r="P12" s="13">
        <v>25000</v>
      </c>
      <c r="Q12" s="38">
        <v>914</v>
      </c>
      <c r="R12" s="7">
        <f t="shared" si="12"/>
        <v>1542.8319999999999</v>
      </c>
      <c r="S12" s="8">
        <v>0</v>
      </c>
      <c r="T12" s="8">
        <v>600</v>
      </c>
      <c r="U12" s="7">
        <f t="shared" si="2"/>
        <v>1012.8</v>
      </c>
      <c r="V12" s="8">
        <v>0</v>
      </c>
      <c r="W12" s="8">
        <v>600</v>
      </c>
      <c r="X12" s="7">
        <f t="shared" si="3"/>
        <v>1012.8</v>
      </c>
      <c r="Z12" s="13">
        <v>22500</v>
      </c>
      <c r="AA12" s="8">
        <f t="shared" si="14"/>
        <v>980</v>
      </c>
      <c r="AB12" s="7">
        <f t="shared" si="5"/>
        <v>1654.24</v>
      </c>
      <c r="AC12" s="13">
        <v>22500</v>
      </c>
      <c r="AD12" s="56">
        <f>((AD11-AD13)/2)+AD13</f>
        <v>959.5</v>
      </c>
      <c r="AE12" s="7">
        <f t="shared" si="13"/>
        <v>1619.636</v>
      </c>
      <c r="AF12" s="13">
        <v>10000</v>
      </c>
      <c r="AG12" s="38">
        <v>716</v>
      </c>
      <c r="AH12" s="7">
        <f t="shared" si="6"/>
        <v>1208.608</v>
      </c>
      <c r="AM12" s="13">
        <v>25000</v>
      </c>
      <c r="AN12" s="38">
        <v>914</v>
      </c>
      <c r="AO12" s="7">
        <f t="shared" si="8"/>
        <v>1542.8319999999999</v>
      </c>
    </row>
    <row r="13" spans="1:41" ht="12.75">
      <c r="A13" s="13">
        <v>10000</v>
      </c>
      <c r="B13" s="38">
        <v>932</v>
      </c>
      <c r="C13" s="7">
        <f t="shared" si="0"/>
        <v>1573.216</v>
      </c>
      <c r="D13" s="13">
        <v>10000</v>
      </c>
      <c r="E13" s="38">
        <v>922</v>
      </c>
      <c r="F13" s="7">
        <f t="shared" si="1"/>
        <v>1556.336</v>
      </c>
      <c r="G13" s="13">
        <v>10000</v>
      </c>
      <c r="H13" s="38">
        <v>922</v>
      </c>
      <c r="I13" s="7">
        <f t="shared" si="9"/>
        <v>1556.336</v>
      </c>
      <c r="J13" s="13">
        <v>10000</v>
      </c>
      <c r="K13" s="38">
        <v>922</v>
      </c>
      <c r="L13" s="7">
        <f t="shared" si="10"/>
        <v>1556.336</v>
      </c>
      <c r="M13" s="13">
        <v>10000</v>
      </c>
      <c r="N13" s="38">
        <v>922</v>
      </c>
      <c r="O13" s="7">
        <f t="shared" si="11"/>
        <v>1556.336</v>
      </c>
      <c r="P13" s="13">
        <v>10000</v>
      </c>
      <c r="Q13" s="38">
        <v>716</v>
      </c>
      <c r="R13" s="7">
        <f t="shared" si="12"/>
        <v>1208.608</v>
      </c>
      <c r="Z13" s="13">
        <v>10000</v>
      </c>
      <c r="AA13" s="8">
        <f t="shared" si="14"/>
        <v>942</v>
      </c>
      <c r="AB13" s="7">
        <f t="shared" si="5"/>
        <v>1590.096</v>
      </c>
      <c r="AC13" s="13">
        <v>10000</v>
      </c>
      <c r="AD13" s="38">
        <v>922</v>
      </c>
      <c r="AE13" s="7">
        <f t="shared" si="13"/>
        <v>1556.336</v>
      </c>
      <c r="AF13" s="8">
        <v>0</v>
      </c>
      <c r="AG13" s="8">
        <v>600</v>
      </c>
      <c r="AH13" s="7">
        <f t="shared" si="6"/>
        <v>1012.8</v>
      </c>
      <c r="AM13" s="13">
        <v>10000</v>
      </c>
      <c r="AN13" s="38">
        <v>716</v>
      </c>
      <c r="AO13" s="7">
        <f t="shared" si="8"/>
        <v>1208.608</v>
      </c>
    </row>
    <row r="14" spans="1:41" ht="12.75">
      <c r="A14" s="8">
        <v>0</v>
      </c>
      <c r="B14" s="8">
        <v>700</v>
      </c>
      <c r="C14" s="7">
        <f t="shared" si="0"/>
        <v>1181.6</v>
      </c>
      <c r="D14" s="8">
        <v>0</v>
      </c>
      <c r="E14" s="8">
        <v>688</v>
      </c>
      <c r="F14" s="7">
        <f t="shared" si="1"/>
        <v>1161.344</v>
      </c>
      <c r="G14" s="8">
        <v>0</v>
      </c>
      <c r="H14" s="8">
        <v>688</v>
      </c>
      <c r="I14" s="7">
        <f t="shared" si="9"/>
        <v>1161.344</v>
      </c>
      <c r="J14" s="8">
        <v>0</v>
      </c>
      <c r="K14" s="8">
        <v>688</v>
      </c>
      <c r="L14" s="7">
        <f t="shared" si="10"/>
        <v>1161.344</v>
      </c>
      <c r="M14" s="8">
        <v>0</v>
      </c>
      <c r="N14" s="8">
        <v>688</v>
      </c>
      <c r="O14" s="7">
        <f t="shared" si="11"/>
        <v>1161.344</v>
      </c>
      <c r="P14" s="8">
        <v>0</v>
      </c>
      <c r="Q14" s="8">
        <v>600</v>
      </c>
      <c r="R14" s="7">
        <f t="shared" si="12"/>
        <v>1012.8</v>
      </c>
      <c r="Z14" s="8">
        <v>0</v>
      </c>
      <c r="AA14" s="8">
        <f t="shared" si="14"/>
        <v>710</v>
      </c>
      <c r="AB14" s="7">
        <f t="shared" si="5"/>
        <v>1198.48</v>
      </c>
      <c r="AC14" s="8">
        <v>0</v>
      </c>
      <c r="AD14" s="8">
        <v>688</v>
      </c>
      <c r="AE14" s="7">
        <f t="shared" si="13"/>
        <v>1161.344</v>
      </c>
      <c r="AM14" s="8">
        <v>0</v>
      </c>
      <c r="AN14" s="8">
        <v>600</v>
      </c>
      <c r="AO14" s="7">
        <f t="shared" si="8"/>
        <v>1012.8</v>
      </c>
    </row>
    <row r="15" spans="4:41" ht="12.75">
      <c r="D15" s="8"/>
      <c r="E15" s="38"/>
      <c r="F15" s="7"/>
      <c r="H15" s="38"/>
      <c r="I15" s="7"/>
      <c r="Z15" s="13"/>
      <c r="AA15" s="8"/>
      <c r="AB15" s="7"/>
      <c r="AC15" s="8"/>
      <c r="AD15" s="38"/>
      <c r="AE15" s="7"/>
      <c r="AM15" s="13"/>
      <c r="AN15" s="38"/>
      <c r="AO15" s="7"/>
    </row>
    <row r="16" spans="9:41" ht="12.75">
      <c r="I16" s="25" t="s">
        <v>1200</v>
      </c>
      <c r="Z16" s="8"/>
      <c r="AA16" s="8"/>
      <c r="AB16" s="7"/>
      <c r="AM16" s="8"/>
      <c r="AN16" s="8"/>
      <c r="AO16" s="7"/>
    </row>
    <row r="17" ht="12.75">
      <c r="S17" s="26"/>
    </row>
    <row r="18" spans="1:14" ht="12.75">
      <c r="A18" t="s">
        <v>632</v>
      </c>
      <c r="L18" s="25"/>
      <c r="M18" s="25"/>
      <c r="N18" s="25"/>
    </row>
    <row r="19" spans="1:26" ht="12.75">
      <c r="A19" t="s">
        <v>1687</v>
      </c>
      <c r="K19" t="s">
        <v>1282</v>
      </c>
      <c r="N19" t="s">
        <v>1283</v>
      </c>
      <c r="Z19" s="24" t="s">
        <v>606</v>
      </c>
    </row>
    <row r="20" spans="1:26" ht="12.75">
      <c r="A20" t="s">
        <v>1684</v>
      </c>
      <c r="K20" t="s">
        <v>1201</v>
      </c>
      <c r="N20" t="s">
        <v>1202</v>
      </c>
      <c r="U20" s="55"/>
      <c r="V20" s="55"/>
      <c r="W20" s="55"/>
      <c r="X20" s="55"/>
      <c r="Z20" s="14"/>
    </row>
    <row r="21" spans="1:11" ht="12.75">
      <c r="A21" t="s">
        <v>1873</v>
      </c>
      <c r="K21" t="s">
        <v>1270</v>
      </c>
    </row>
    <row r="22" spans="1:10" ht="12.75">
      <c r="A22" s="33" t="s">
        <v>688</v>
      </c>
      <c r="J22" s="24"/>
    </row>
    <row r="23" spans="1:27" ht="12.75">
      <c r="A23" t="s">
        <v>598</v>
      </c>
      <c r="J23" s="24"/>
      <c r="AA23" s="24"/>
    </row>
    <row r="24" ht="12.75">
      <c r="J24" s="24"/>
    </row>
    <row r="25" spans="10:24" ht="12.75">
      <c r="J25" s="24"/>
      <c r="X25" s="24"/>
    </row>
    <row r="26" spans="9:33" ht="12.75">
      <c r="I26" s="1" t="s">
        <v>582</v>
      </c>
      <c r="J26" s="24"/>
      <c r="K26" s="11" t="s">
        <v>1199</v>
      </c>
      <c r="L26" s="11" t="s">
        <v>1872</v>
      </c>
      <c r="M26" s="11" t="s">
        <v>1203</v>
      </c>
      <c r="N26" s="11" t="s">
        <v>1204</v>
      </c>
      <c r="O26" s="11" t="s">
        <v>886</v>
      </c>
      <c r="P26" s="11" t="s">
        <v>1205</v>
      </c>
      <c r="Q26" s="11" t="s">
        <v>751</v>
      </c>
      <c r="T26" s="8"/>
      <c r="U26" s="115"/>
      <c r="V26" s="61"/>
      <c r="AB26" s="11"/>
      <c r="AC26" s="14"/>
      <c r="AD26" s="14"/>
      <c r="AE26" s="69"/>
      <c r="AF26" s="14"/>
      <c r="AG26" s="14"/>
    </row>
    <row r="27" spans="10:24" ht="12.75">
      <c r="J27" s="24"/>
      <c r="K27" s="135" t="s">
        <v>1208</v>
      </c>
      <c r="L27" s="135" t="s">
        <v>1233</v>
      </c>
      <c r="M27" s="135" t="s">
        <v>1234</v>
      </c>
      <c r="N27" s="135" t="s">
        <v>1208</v>
      </c>
      <c r="O27" s="135"/>
      <c r="P27" s="135" t="s">
        <v>752</v>
      </c>
      <c r="Q27" s="135" t="s">
        <v>1233</v>
      </c>
      <c r="U27" s="62"/>
      <c r="V27" s="62"/>
      <c r="W27" s="27"/>
      <c r="X27" s="24"/>
    </row>
    <row r="28" spans="10:28" ht="12.75">
      <c r="J28" s="24"/>
      <c r="K28" s="27"/>
      <c r="L28" s="27"/>
      <c r="M28" s="27"/>
      <c r="N28" s="27"/>
      <c r="O28" s="27"/>
      <c r="P28" s="27"/>
      <c r="R28" t="s">
        <v>622</v>
      </c>
      <c r="S28" s="139" t="s">
        <v>1627</v>
      </c>
      <c r="V28" s="62"/>
      <c r="W28" s="27"/>
      <c r="X28" s="24"/>
      <c r="AB28" s="27"/>
    </row>
    <row r="29" spans="10:28" ht="12.75">
      <c r="J29" s="24"/>
      <c r="K29" s="27" t="s">
        <v>1230</v>
      </c>
      <c r="L29" s="27" t="s">
        <v>1239</v>
      </c>
      <c r="M29" s="27" t="s">
        <v>1240</v>
      </c>
      <c r="N29" s="27" t="s">
        <v>1231</v>
      </c>
      <c r="O29" s="27"/>
      <c r="P29" s="27" t="s">
        <v>753</v>
      </c>
      <c r="Q29" s="27" t="s">
        <v>754</v>
      </c>
      <c r="R29" t="s">
        <v>830</v>
      </c>
      <c r="S29" s="24" t="s">
        <v>1241</v>
      </c>
      <c r="V29" s="62"/>
      <c r="W29" s="27"/>
      <c r="X29" s="24"/>
      <c r="Z29" s="24"/>
      <c r="AB29" s="27"/>
    </row>
    <row r="30" spans="10:28" ht="12.75">
      <c r="J30" s="24"/>
      <c r="K30" s="27" t="s">
        <v>1662</v>
      </c>
      <c r="L30" s="27" t="s">
        <v>1662</v>
      </c>
      <c r="M30" s="27" t="s">
        <v>887</v>
      </c>
      <c r="N30" s="27" t="s">
        <v>1662</v>
      </c>
      <c r="O30" s="27" t="s">
        <v>1662</v>
      </c>
      <c r="P30" s="27" t="s">
        <v>1662</v>
      </c>
      <c r="Q30" s="27" t="s">
        <v>1662</v>
      </c>
      <c r="R30" t="s">
        <v>719</v>
      </c>
      <c r="V30" s="23"/>
      <c r="AB30" s="27"/>
    </row>
    <row r="31" spans="10:28" ht="12.75">
      <c r="J31" s="24"/>
      <c r="K31" s="23" t="s">
        <v>1222</v>
      </c>
      <c r="L31" s="23" t="s">
        <v>536</v>
      </c>
      <c r="M31" s="23" t="s">
        <v>536</v>
      </c>
      <c r="N31" s="23" t="s">
        <v>1222</v>
      </c>
      <c r="O31" s="23"/>
      <c r="P31" s="23" t="s">
        <v>756</v>
      </c>
      <c r="Q31" s="23" t="s">
        <v>756</v>
      </c>
      <c r="Y31" s="14"/>
      <c r="Z31" s="24"/>
      <c r="AB31" s="27"/>
    </row>
    <row r="32" spans="10:28" ht="12.75">
      <c r="J32" s="24"/>
      <c r="K32" s="27"/>
      <c r="L32" s="27"/>
      <c r="M32" s="27"/>
      <c r="N32" s="27"/>
      <c r="O32" s="27"/>
      <c r="P32" s="27"/>
      <c r="S32" s="126"/>
      <c r="V32" s="27"/>
      <c r="W32" s="27"/>
      <c r="Z32" s="24"/>
      <c r="AB32" s="27"/>
    </row>
    <row r="33" spans="10:28" ht="12.75">
      <c r="J33" s="24"/>
      <c r="K33" s="27"/>
      <c r="L33" s="27"/>
      <c r="M33" s="27"/>
      <c r="N33" s="27"/>
      <c r="O33" s="27"/>
      <c r="P33" s="27"/>
      <c r="V33" s="62"/>
      <c r="Z33" s="24"/>
      <c r="AA33" s="14"/>
      <c r="AB33" s="27"/>
    </row>
    <row r="34" spans="11:28" ht="12.75">
      <c r="K34" s="62">
        <v>2079</v>
      </c>
      <c r="L34" s="62">
        <v>2084</v>
      </c>
      <c r="M34" s="62">
        <v>2084</v>
      </c>
      <c r="N34" s="62">
        <v>2079</v>
      </c>
      <c r="O34" s="62"/>
      <c r="P34" s="62">
        <v>2249</v>
      </c>
      <c r="Q34" s="62">
        <v>2249</v>
      </c>
      <c r="R34" t="s">
        <v>862</v>
      </c>
      <c r="V34" s="77"/>
      <c r="Z34" s="24"/>
      <c r="AB34" s="27"/>
    </row>
    <row r="35" spans="10:31" ht="12.75">
      <c r="J35" s="24"/>
      <c r="K35" s="77">
        <f aca="true" t="shared" si="15" ref="K35:Q35">K34*6.5</f>
        <v>13513.5</v>
      </c>
      <c r="L35" s="77">
        <f t="shared" si="15"/>
        <v>13546</v>
      </c>
      <c r="M35" s="77">
        <f t="shared" si="15"/>
        <v>13546</v>
      </c>
      <c r="N35" s="77">
        <f t="shared" si="15"/>
        <v>13513.5</v>
      </c>
      <c r="O35" s="77">
        <f t="shared" si="15"/>
        <v>0</v>
      </c>
      <c r="P35" s="77">
        <f t="shared" si="15"/>
        <v>14618.5</v>
      </c>
      <c r="Q35" s="77">
        <f t="shared" si="15"/>
        <v>14618.5</v>
      </c>
      <c r="R35" t="s">
        <v>266</v>
      </c>
      <c r="T35" s="24" t="s">
        <v>653</v>
      </c>
      <c r="V35" s="77"/>
      <c r="Z35" s="24"/>
      <c r="AA35" s="27"/>
      <c r="AB35" s="27"/>
      <c r="AE35" s="59"/>
    </row>
    <row r="36" spans="11:28" ht="12.75">
      <c r="K36" s="77">
        <f aca="true" t="shared" si="16" ref="K36:P36">K34*6.8</f>
        <v>14137.199999999999</v>
      </c>
      <c r="L36" s="77">
        <f t="shared" si="16"/>
        <v>14171.199999999999</v>
      </c>
      <c r="M36" s="77">
        <f t="shared" si="16"/>
        <v>14171.199999999999</v>
      </c>
      <c r="N36" s="77">
        <f t="shared" si="16"/>
        <v>14137.199999999999</v>
      </c>
      <c r="O36" s="77">
        <f t="shared" si="16"/>
        <v>0</v>
      </c>
      <c r="P36" s="77">
        <f t="shared" si="16"/>
        <v>15293.199999999999</v>
      </c>
      <c r="Q36" s="77">
        <f>Q34*6.8</f>
        <v>15293.199999999999</v>
      </c>
      <c r="R36" t="s">
        <v>722</v>
      </c>
      <c r="T36" s="24" t="s">
        <v>654</v>
      </c>
      <c r="V36" s="23"/>
      <c r="Z36" s="24"/>
      <c r="AA36" s="27"/>
      <c r="AB36" s="27"/>
    </row>
    <row r="37" spans="11:28" ht="12.75">
      <c r="K37" s="23" t="s">
        <v>1210</v>
      </c>
      <c r="L37" s="23" t="s">
        <v>889</v>
      </c>
      <c r="M37" s="23" t="s">
        <v>889</v>
      </c>
      <c r="N37" s="23" t="s">
        <v>1210</v>
      </c>
      <c r="O37" s="23"/>
      <c r="P37" s="23" t="s">
        <v>762</v>
      </c>
      <c r="Q37" s="23" t="s">
        <v>762</v>
      </c>
      <c r="R37" s="24"/>
      <c r="Z37" s="7"/>
      <c r="AA37" s="7"/>
      <c r="AB37" s="27"/>
    </row>
    <row r="38" spans="22:28" ht="12.75">
      <c r="V38" s="27"/>
      <c r="X38" s="2"/>
      <c r="Z38" s="22"/>
      <c r="AA38" s="22"/>
      <c r="AB38" s="27"/>
    </row>
    <row r="39" spans="10:28" ht="12.75">
      <c r="J39" s="24"/>
      <c r="K39" s="27"/>
      <c r="L39" s="27"/>
      <c r="M39" s="27"/>
      <c r="N39" s="27"/>
      <c r="O39" s="27"/>
      <c r="P39" s="27"/>
      <c r="R39" s="14" t="s">
        <v>29</v>
      </c>
      <c r="V39" s="23"/>
      <c r="Z39" s="7"/>
      <c r="AA39" s="7"/>
      <c r="AB39" s="27"/>
    </row>
    <row r="40" spans="11:28" ht="12.75">
      <c r="K40" s="27" t="s">
        <v>1226</v>
      </c>
      <c r="L40" s="27" t="s">
        <v>1257</v>
      </c>
      <c r="M40" s="27" t="s">
        <v>1257</v>
      </c>
      <c r="N40" s="27" t="s">
        <v>1226</v>
      </c>
      <c r="O40" s="27"/>
      <c r="P40" s="27" t="s">
        <v>1226</v>
      </c>
      <c r="Q40" s="27" t="s">
        <v>1226</v>
      </c>
      <c r="R40" t="s">
        <v>1223</v>
      </c>
      <c r="Z40" s="70"/>
      <c r="AA40" s="8"/>
      <c r="AB40" s="27"/>
    </row>
    <row r="41" spans="11:28" ht="12.75">
      <c r="K41" s="27" t="s">
        <v>944</v>
      </c>
      <c r="L41" s="27" t="s">
        <v>1258</v>
      </c>
      <c r="M41" s="27" t="s">
        <v>1258</v>
      </c>
      <c r="N41" s="27" t="s">
        <v>944</v>
      </c>
      <c r="O41" s="27"/>
      <c r="P41" s="27" t="s">
        <v>944</v>
      </c>
      <c r="Q41" s="27" t="s">
        <v>944</v>
      </c>
      <c r="R41" t="s">
        <v>1329</v>
      </c>
      <c r="V41" s="27"/>
      <c r="Z41" s="8"/>
      <c r="AA41" s="8"/>
      <c r="AB41" s="27"/>
    </row>
    <row r="42" spans="11:22" ht="12.75">
      <c r="K42" s="27" t="s">
        <v>1753</v>
      </c>
      <c r="L42" s="27" t="s">
        <v>923</v>
      </c>
      <c r="M42" s="27" t="s">
        <v>923</v>
      </c>
      <c r="N42" s="27" t="s">
        <v>1753</v>
      </c>
      <c r="O42" s="27"/>
      <c r="P42" s="27" t="s">
        <v>1753</v>
      </c>
      <c r="Q42" s="27" t="s">
        <v>1753</v>
      </c>
      <c r="R42" t="s">
        <v>1224</v>
      </c>
      <c r="V42" s="27"/>
    </row>
    <row r="43" spans="11:22" ht="12.75">
      <c r="K43" s="27" t="s">
        <v>1227</v>
      </c>
      <c r="L43" s="27" t="s">
        <v>1259</v>
      </c>
      <c r="M43" s="27" t="s">
        <v>1259</v>
      </c>
      <c r="N43" s="27" t="s">
        <v>1227</v>
      </c>
      <c r="O43" s="27"/>
      <c r="P43" s="27" t="s">
        <v>1227</v>
      </c>
      <c r="Q43" s="27" t="s">
        <v>1227</v>
      </c>
      <c r="R43" t="s">
        <v>1225</v>
      </c>
      <c r="V43" s="23"/>
    </row>
    <row r="44" spans="11:17" ht="12.75">
      <c r="K44" s="23" t="s">
        <v>210</v>
      </c>
      <c r="L44" s="23" t="s">
        <v>163</v>
      </c>
      <c r="M44" s="23" t="s">
        <v>163</v>
      </c>
      <c r="N44" s="23" t="s">
        <v>210</v>
      </c>
      <c r="O44" s="23"/>
      <c r="P44" s="23" t="s">
        <v>145</v>
      </c>
      <c r="Q44" s="23" t="s">
        <v>145</v>
      </c>
    </row>
    <row r="46" spans="11:18" ht="12.75">
      <c r="K46" s="27"/>
      <c r="L46" s="27"/>
      <c r="M46" s="27"/>
      <c r="N46" s="27"/>
      <c r="O46" s="27"/>
      <c r="P46" s="27"/>
      <c r="R46" s="14" t="s">
        <v>1073</v>
      </c>
    </row>
    <row r="47" spans="9:20" ht="12.75">
      <c r="I47" s="1" t="s">
        <v>583</v>
      </c>
      <c r="K47" s="27" t="s">
        <v>1786</v>
      </c>
      <c r="L47" s="27" t="s">
        <v>1786</v>
      </c>
      <c r="M47" s="27" t="s">
        <v>1786</v>
      </c>
      <c r="N47" s="27" t="s">
        <v>1786</v>
      </c>
      <c r="O47" s="27"/>
      <c r="P47" s="27" t="s">
        <v>1786</v>
      </c>
      <c r="Q47" s="27" t="s">
        <v>1786</v>
      </c>
      <c r="R47" t="s">
        <v>1218</v>
      </c>
      <c r="T47" s="134" t="s">
        <v>1871</v>
      </c>
    </row>
    <row r="48" spans="11:20" ht="12.75">
      <c r="K48" s="27" t="s">
        <v>718</v>
      </c>
      <c r="L48" s="27" t="s">
        <v>718</v>
      </c>
      <c r="M48" s="27" t="s">
        <v>718</v>
      </c>
      <c r="N48" s="27" t="s">
        <v>718</v>
      </c>
      <c r="O48" s="27"/>
      <c r="P48" s="27" t="s">
        <v>718</v>
      </c>
      <c r="Q48" s="27" t="s">
        <v>718</v>
      </c>
      <c r="R48" t="s">
        <v>1219</v>
      </c>
      <c r="T48" s="24" t="s">
        <v>761</v>
      </c>
    </row>
    <row r="49" spans="11:20" ht="12.75">
      <c r="K49" s="27" t="s">
        <v>1220</v>
      </c>
      <c r="L49" s="27" t="s">
        <v>1253</v>
      </c>
      <c r="M49" s="27" t="s">
        <v>1253</v>
      </c>
      <c r="N49" s="27" t="s">
        <v>1220</v>
      </c>
      <c r="O49" s="27"/>
      <c r="P49" s="27" t="s">
        <v>755</v>
      </c>
      <c r="Q49" s="27" t="s">
        <v>755</v>
      </c>
      <c r="T49" s="24" t="s">
        <v>1217</v>
      </c>
    </row>
    <row r="50" spans="11:20" ht="12.75">
      <c r="K50" s="23" t="s">
        <v>1221</v>
      </c>
      <c r="L50" s="23" t="s">
        <v>1255</v>
      </c>
      <c r="M50" s="23" t="s">
        <v>1255</v>
      </c>
      <c r="N50" s="23" t="s">
        <v>1221</v>
      </c>
      <c r="O50" s="23"/>
      <c r="P50" s="23" t="s">
        <v>1664</v>
      </c>
      <c r="Q50" s="23" t="s">
        <v>1255</v>
      </c>
      <c r="T50" s="24" t="s">
        <v>1254</v>
      </c>
    </row>
    <row r="51" ht="12.75">
      <c r="J51" s="24"/>
    </row>
    <row r="52" ht="12.75">
      <c r="J52" s="24"/>
    </row>
    <row r="53" spans="10:22" ht="12.75">
      <c r="J53" s="24"/>
      <c r="L53" s="145" t="s">
        <v>1262</v>
      </c>
      <c r="M53" s="145" t="s">
        <v>1262</v>
      </c>
      <c r="R53" s="14" t="s">
        <v>1263</v>
      </c>
      <c r="V53" s="45"/>
    </row>
    <row r="54" spans="10:28" ht="12.75">
      <c r="J54" s="24"/>
      <c r="L54" s="27" t="s">
        <v>1870</v>
      </c>
      <c r="M54" s="27" t="s">
        <v>1870</v>
      </c>
      <c r="N54" s="27"/>
      <c r="O54" s="27"/>
      <c r="P54" s="27"/>
      <c r="R54" s="34" t="s">
        <v>1475</v>
      </c>
      <c r="Z54" s="25"/>
      <c r="AA54" s="117"/>
      <c r="AB54" s="116"/>
    </row>
    <row r="55" spans="10:28" ht="12.75">
      <c r="J55" s="24"/>
      <c r="K55" s="27"/>
      <c r="L55" s="27" t="s">
        <v>1264</v>
      </c>
      <c r="M55" s="27" t="s">
        <v>1264</v>
      </c>
      <c r="N55" s="27"/>
      <c r="O55" s="27"/>
      <c r="P55" s="27"/>
      <c r="R55" s="34" t="s">
        <v>1476</v>
      </c>
      <c r="V55" s="27"/>
      <c r="Z55" s="25"/>
      <c r="AA55" s="117"/>
      <c r="AB55" s="116"/>
    </row>
    <row r="56" spans="10:28" ht="12.75">
      <c r="J56" s="24"/>
      <c r="K56" s="27"/>
      <c r="L56" s="27" t="s">
        <v>1265</v>
      </c>
      <c r="M56" s="27" t="s">
        <v>1265</v>
      </c>
      <c r="N56" s="27"/>
      <c r="O56" s="27"/>
      <c r="P56" s="27"/>
      <c r="R56" s="34" t="s">
        <v>1477</v>
      </c>
      <c r="V56" s="27"/>
      <c r="AB56" s="40"/>
    </row>
    <row r="57" spans="10:22" ht="12.75">
      <c r="J57" s="24"/>
      <c r="K57" s="27"/>
      <c r="L57" s="27" t="s">
        <v>1266</v>
      </c>
      <c r="M57" s="27" t="s">
        <v>1266</v>
      </c>
      <c r="N57" s="27"/>
      <c r="O57" s="27"/>
      <c r="P57" s="27"/>
      <c r="R57" s="34" t="s">
        <v>1478</v>
      </c>
      <c r="V57" s="27"/>
    </row>
    <row r="58" spans="10:18" ht="12.75">
      <c r="J58" s="24"/>
      <c r="K58" s="27"/>
      <c r="L58" s="27" t="s">
        <v>1267</v>
      </c>
      <c r="M58" s="27" t="s">
        <v>1267</v>
      </c>
      <c r="N58" s="27"/>
      <c r="O58" s="27"/>
      <c r="P58" s="27"/>
      <c r="R58" s="34" t="s">
        <v>1443</v>
      </c>
    </row>
    <row r="59" spans="10:22" ht="12.75">
      <c r="J59" s="24"/>
      <c r="K59" s="39"/>
      <c r="L59" s="39" t="s">
        <v>1268</v>
      </c>
      <c r="M59" s="39" t="s">
        <v>1268</v>
      </c>
      <c r="N59" s="39"/>
      <c r="O59" s="39"/>
      <c r="P59" s="39"/>
      <c r="R59" s="34" t="s">
        <v>1479</v>
      </c>
      <c r="V59" s="27"/>
    </row>
    <row r="60" spans="10:22" ht="12.75">
      <c r="J60" s="24"/>
      <c r="K60" s="39"/>
      <c r="L60" s="39" t="s">
        <v>1269</v>
      </c>
      <c r="M60" s="39" t="s">
        <v>1269</v>
      </c>
      <c r="N60" s="39"/>
      <c r="O60" s="39"/>
      <c r="P60" s="39"/>
      <c r="R60" s="34" t="s">
        <v>992</v>
      </c>
      <c r="V60" s="23"/>
    </row>
    <row r="61" spans="10:16" ht="12.75">
      <c r="J61" s="24"/>
      <c r="K61" s="23"/>
      <c r="L61" s="23" t="s">
        <v>1869</v>
      </c>
      <c r="M61" s="23" t="s">
        <v>1869</v>
      </c>
      <c r="N61" s="23"/>
      <c r="O61" s="23"/>
      <c r="P61" s="23"/>
    </row>
    <row r="62" spans="11:16" ht="12.75">
      <c r="K62" s="27"/>
      <c r="L62" s="27"/>
      <c r="M62" s="27"/>
      <c r="N62" s="27"/>
      <c r="O62" s="27"/>
      <c r="P62" s="27"/>
    </row>
    <row r="63" spans="11:16" ht="12.75">
      <c r="K63" s="27"/>
      <c r="L63" s="27"/>
      <c r="M63" s="27"/>
      <c r="N63" s="27"/>
      <c r="O63" s="27"/>
      <c r="P63" s="27"/>
    </row>
    <row r="64" spans="11:18" ht="12.75">
      <c r="K64" s="145" t="s">
        <v>1261</v>
      </c>
      <c r="L64" s="145" t="s">
        <v>1261</v>
      </c>
      <c r="M64" s="145" t="s">
        <v>1261</v>
      </c>
      <c r="N64" s="145" t="s">
        <v>1261</v>
      </c>
      <c r="O64" s="145" t="s">
        <v>1344</v>
      </c>
      <c r="P64" s="145" t="s">
        <v>1344</v>
      </c>
      <c r="Q64" s="145" t="s">
        <v>1344</v>
      </c>
      <c r="R64" s="14" t="s">
        <v>1679</v>
      </c>
    </row>
    <row r="65" spans="11:20" ht="12.75">
      <c r="K65" s="27"/>
      <c r="L65" s="27"/>
      <c r="M65" s="27"/>
      <c r="N65" s="27"/>
      <c r="O65" s="27"/>
      <c r="P65" s="27"/>
      <c r="R65" t="s">
        <v>328</v>
      </c>
      <c r="T65" s="135" t="s">
        <v>1656</v>
      </c>
    </row>
    <row r="66" spans="11:20" ht="12.75">
      <c r="K66" s="27"/>
      <c r="L66" s="27"/>
      <c r="M66" s="27"/>
      <c r="N66" s="27"/>
      <c r="O66" s="27"/>
      <c r="P66" s="27"/>
      <c r="R66" t="s">
        <v>329</v>
      </c>
      <c r="T66" s="135" t="s">
        <v>1589</v>
      </c>
    </row>
    <row r="67" spans="11:20" ht="12.75">
      <c r="K67" s="27"/>
      <c r="L67" s="27" t="s">
        <v>1462</v>
      </c>
      <c r="M67" s="27" t="s">
        <v>1275</v>
      </c>
      <c r="N67" s="27"/>
      <c r="O67" s="27" t="s">
        <v>365</v>
      </c>
      <c r="P67" s="27" t="s">
        <v>365</v>
      </c>
      <c r="Q67" s="27" t="s">
        <v>365</v>
      </c>
      <c r="R67" t="s">
        <v>330</v>
      </c>
      <c r="T67" s="135" t="s">
        <v>1657</v>
      </c>
    </row>
    <row r="68" spans="9:17" ht="12.75">
      <c r="I68" s="1" t="s">
        <v>584</v>
      </c>
      <c r="K68" s="23" t="s">
        <v>1228</v>
      </c>
      <c r="L68" s="23" t="s">
        <v>1260</v>
      </c>
      <c r="M68" s="23" t="s">
        <v>1276</v>
      </c>
      <c r="N68" s="23" t="s">
        <v>1228</v>
      </c>
      <c r="O68" s="23" t="s">
        <v>1867</v>
      </c>
      <c r="P68" s="23" t="s">
        <v>216</v>
      </c>
      <c r="Q68" s="23" t="s">
        <v>216</v>
      </c>
    </row>
    <row r="69" spans="11:24" ht="12.75">
      <c r="K69" s="27"/>
      <c r="L69" s="27"/>
      <c r="M69" s="27"/>
      <c r="N69" s="27"/>
      <c r="O69" s="27"/>
      <c r="P69" s="27"/>
      <c r="X69" s="2"/>
    </row>
    <row r="70" spans="11:24" ht="12.75">
      <c r="K70" s="27"/>
      <c r="L70" s="27"/>
      <c r="M70" s="27"/>
      <c r="N70" s="27"/>
      <c r="O70" s="27"/>
      <c r="P70" s="27"/>
      <c r="W70" s="45"/>
      <c r="X70" s="24"/>
    </row>
    <row r="71" spans="11:22" ht="12.75">
      <c r="K71" s="71" t="s">
        <v>1213</v>
      </c>
      <c r="L71" s="71" t="s">
        <v>1256</v>
      </c>
      <c r="M71" s="71" t="s">
        <v>1256</v>
      </c>
      <c r="N71" s="71" t="s">
        <v>1213</v>
      </c>
      <c r="O71" s="71" t="s">
        <v>500</v>
      </c>
      <c r="P71" s="71" t="s">
        <v>757</v>
      </c>
      <c r="Q71" s="71" t="s">
        <v>758</v>
      </c>
      <c r="R71" s="14" t="s">
        <v>1680</v>
      </c>
      <c r="V71" s="32"/>
    </row>
    <row r="72" spans="11:23" ht="12.75">
      <c r="K72" s="23" t="s">
        <v>1221</v>
      </c>
      <c r="L72" s="23" t="s">
        <v>1221</v>
      </c>
      <c r="M72" s="23" t="s">
        <v>1221</v>
      </c>
      <c r="N72" s="23" t="s">
        <v>1221</v>
      </c>
      <c r="O72" s="23" t="s">
        <v>1682</v>
      </c>
      <c r="P72" s="23" t="s">
        <v>759</v>
      </c>
      <c r="Q72" s="23" t="s">
        <v>760</v>
      </c>
      <c r="W72" s="34"/>
    </row>
    <row r="73" spans="11:23" ht="12.75">
      <c r="K73" s="27"/>
      <c r="L73" s="27"/>
      <c r="M73" s="27"/>
      <c r="N73" s="27"/>
      <c r="O73" s="27"/>
      <c r="P73" s="27"/>
      <c r="V73" s="62"/>
      <c r="W73" s="27"/>
    </row>
    <row r="74" spans="11:24" ht="12.75">
      <c r="K74" s="27" t="s">
        <v>1862</v>
      </c>
      <c r="L74" s="27" t="s">
        <v>1862</v>
      </c>
      <c r="M74" s="27" t="s">
        <v>1862</v>
      </c>
      <c r="N74" s="27" t="s">
        <v>1862</v>
      </c>
      <c r="O74" s="27"/>
      <c r="P74" s="27" t="s">
        <v>1862</v>
      </c>
      <c r="Q74" s="27" t="s">
        <v>1862</v>
      </c>
      <c r="R74" t="s">
        <v>1765</v>
      </c>
      <c r="V74" s="31"/>
      <c r="W74" s="34"/>
      <c r="X74" s="24"/>
    </row>
    <row r="75" spans="11:23" ht="12.75">
      <c r="K75" s="23" t="s">
        <v>885</v>
      </c>
      <c r="L75" s="23" t="s">
        <v>1868</v>
      </c>
      <c r="M75" s="23" t="s">
        <v>1868</v>
      </c>
      <c r="N75" s="23" t="s">
        <v>885</v>
      </c>
      <c r="O75" s="23"/>
      <c r="P75" s="23" t="s">
        <v>1868</v>
      </c>
      <c r="Q75" s="23" t="s">
        <v>1868</v>
      </c>
      <c r="R75" t="s">
        <v>1770</v>
      </c>
      <c r="V75" s="31"/>
      <c r="W75" s="27"/>
    </row>
    <row r="76" spans="11:23" ht="12.75">
      <c r="K76" s="27"/>
      <c r="L76" s="27"/>
      <c r="M76" s="27"/>
      <c r="N76" s="27"/>
      <c r="O76" s="27"/>
      <c r="P76" s="27"/>
      <c r="W76" s="34"/>
    </row>
    <row r="77" spans="12:23" ht="12.75">
      <c r="L77" s="27"/>
      <c r="M77" s="27"/>
      <c r="N77" s="27"/>
      <c r="O77" s="27"/>
      <c r="P77" s="27"/>
      <c r="R77" t="s">
        <v>1076</v>
      </c>
      <c r="V77" s="62"/>
      <c r="W77" s="27"/>
    </row>
    <row r="78" spans="11:23" ht="12.75">
      <c r="K78" s="27"/>
      <c r="L78" s="27"/>
      <c r="M78" s="27"/>
      <c r="N78" s="27"/>
      <c r="O78" s="27"/>
      <c r="P78" s="27"/>
      <c r="V78" s="27"/>
      <c r="W78" s="34"/>
    </row>
    <row r="79" spans="11:23" ht="12.75">
      <c r="K79" s="27"/>
      <c r="L79" s="27"/>
      <c r="M79" s="27"/>
      <c r="N79" s="27"/>
      <c r="O79" s="27"/>
      <c r="P79" s="27"/>
      <c r="V79" s="31"/>
      <c r="W79" s="39"/>
    </row>
    <row r="80" spans="11:22" ht="12.75">
      <c r="K80" s="23"/>
      <c r="L80" s="135" t="s">
        <v>1252</v>
      </c>
      <c r="M80" s="135" t="s">
        <v>1252</v>
      </c>
      <c r="N80" s="27"/>
      <c r="O80" s="27"/>
      <c r="P80" s="27"/>
      <c r="R80" t="s">
        <v>260</v>
      </c>
      <c r="V80" s="71"/>
    </row>
    <row r="81" spans="11:25" ht="12.75">
      <c r="K81" s="23"/>
      <c r="L81" s="23" t="s">
        <v>885</v>
      </c>
      <c r="M81" s="23" t="s">
        <v>885</v>
      </c>
      <c r="N81" s="23"/>
      <c r="O81" s="27"/>
      <c r="P81" s="27"/>
      <c r="W81" s="27"/>
      <c r="Y81" s="27"/>
    </row>
    <row r="82" spans="11:25" ht="12.75">
      <c r="K82" s="23"/>
      <c r="L82" s="27"/>
      <c r="M82" s="27"/>
      <c r="N82" s="27"/>
      <c r="O82" s="27"/>
      <c r="P82" s="27"/>
      <c r="W82" s="67"/>
      <c r="X82" s="67"/>
      <c r="Y82" s="32"/>
    </row>
    <row r="83" spans="11:24" ht="12.75">
      <c r="K83" s="23"/>
      <c r="L83" s="27"/>
      <c r="M83" s="27"/>
      <c r="N83" s="27"/>
      <c r="O83" s="27"/>
      <c r="P83" s="27"/>
      <c r="R83" s="11" t="s">
        <v>1754</v>
      </c>
      <c r="V83" s="25"/>
      <c r="W83" s="27"/>
      <c r="X83" s="27"/>
    </row>
    <row r="84" spans="11:25" ht="12.75">
      <c r="K84" s="23"/>
      <c r="L84" s="27"/>
      <c r="M84" s="27"/>
      <c r="N84" s="27"/>
      <c r="O84" s="27"/>
      <c r="P84" s="27"/>
      <c r="V84" s="25"/>
      <c r="W84" s="27"/>
      <c r="X84" s="67"/>
      <c r="Y84" s="67"/>
    </row>
    <row r="85" spans="11:25" ht="12.75">
      <c r="K85" s="27" t="s">
        <v>1207</v>
      </c>
      <c r="L85" s="27" t="s">
        <v>1251</v>
      </c>
      <c r="M85" s="27" t="s">
        <v>1251</v>
      </c>
      <c r="N85" s="27" t="s">
        <v>1207</v>
      </c>
      <c r="O85" s="27" t="s">
        <v>1207</v>
      </c>
      <c r="P85" s="27" t="s">
        <v>1207</v>
      </c>
      <c r="Q85" s="27" t="s">
        <v>1207</v>
      </c>
      <c r="R85" t="s">
        <v>1206</v>
      </c>
      <c r="V85" s="25"/>
      <c r="W85" s="27"/>
      <c r="X85" s="27"/>
      <c r="Y85" s="27"/>
    </row>
    <row r="86" spans="11:25" ht="12.75">
      <c r="K86" s="23" t="s">
        <v>60</v>
      </c>
      <c r="L86" s="23" t="s">
        <v>60</v>
      </c>
      <c r="M86" s="23" t="s">
        <v>60</v>
      </c>
      <c r="N86" s="23" t="s">
        <v>60</v>
      </c>
      <c r="O86" s="23"/>
      <c r="P86" s="23" t="s">
        <v>60</v>
      </c>
      <c r="Q86" s="23" t="s">
        <v>60</v>
      </c>
      <c r="V86" s="25"/>
      <c r="W86" s="27"/>
      <c r="X86" s="27"/>
      <c r="Y86" s="67"/>
    </row>
    <row r="87" spans="10:25" ht="12.75">
      <c r="J87" s="24"/>
      <c r="V87" s="25"/>
      <c r="W87" s="27"/>
      <c r="X87" s="27"/>
      <c r="Y87" s="27"/>
    </row>
    <row r="88" spans="10:25" ht="12.75">
      <c r="J88" s="24"/>
      <c r="K88" s="39" t="s">
        <v>1281</v>
      </c>
      <c r="L88" s="39"/>
      <c r="M88" s="39"/>
      <c r="N88" s="27" t="s">
        <v>294</v>
      </c>
      <c r="O88" s="27" t="s">
        <v>294</v>
      </c>
      <c r="P88" s="27" t="s">
        <v>294</v>
      </c>
      <c r="Q88" s="27" t="s">
        <v>294</v>
      </c>
      <c r="R88" t="s">
        <v>1877</v>
      </c>
      <c r="W88" s="27"/>
      <c r="X88" s="27"/>
      <c r="Y88" s="27"/>
    </row>
    <row r="89" spans="9:22" ht="12.75">
      <c r="I89" s="1"/>
      <c r="K89" s="23" t="s">
        <v>878</v>
      </c>
      <c r="L89" s="23"/>
      <c r="M89" s="23"/>
      <c r="N89" s="23"/>
      <c r="O89" s="23"/>
      <c r="P89" s="23"/>
      <c r="V89" s="25"/>
    </row>
    <row r="90" spans="9:16" ht="12.75">
      <c r="I90" s="1" t="s">
        <v>585</v>
      </c>
      <c r="K90" s="27"/>
      <c r="L90" s="27"/>
      <c r="M90" s="27"/>
      <c r="N90" s="27"/>
      <c r="O90" s="27"/>
      <c r="P90" s="27"/>
    </row>
    <row r="91" ht="12.75">
      <c r="R91" s="14" t="s">
        <v>1077</v>
      </c>
    </row>
    <row r="92" ht="12.75">
      <c r="R92" t="s">
        <v>1078</v>
      </c>
    </row>
    <row r="93" spans="11:16" ht="12.75">
      <c r="K93" s="27"/>
      <c r="L93" s="27"/>
      <c r="M93" s="27"/>
      <c r="N93" s="27"/>
      <c r="O93" s="27"/>
      <c r="P93" s="27"/>
    </row>
    <row r="96" spans="18:24" ht="12.75">
      <c r="R96" t="s">
        <v>1610</v>
      </c>
      <c r="W96" s="27"/>
      <c r="X96" s="67"/>
    </row>
    <row r="97" spans="23:24" ht="12.75">
      <c r="W97" s="27"/>
      <c r="X97" s="67"/>
    </row>
    <row r="98" spans="23:24" ht="12.75">
      <c r="W98" s="27"/>
      <c r="X98" s="27"/>
    </row>
    <row r="99" spans="23:24" ht="12.75">
      <c r="W99" s="67"/>
      <c r="X99" s="67"/>
    </row>
    <row r="100" spans="11:24" ht="12.75">
      <c r="K100" s="32" t="s">
        <v>1209</v>
      </c>
      <c r="L100" s="32" t="s">
        <v>1235</v>
      </c>
      <c r="M100" s="32" t="s">
        <v>1236</v>
      </c>
      <c r="N100" s="32" t="s">
        <v>1209</v>
      </c>
      <c r="O100" s="32" t="s">
        <v>1209</v>
      </c>
      <c r="P100" s="32" t="s">
        <v>1209</v>
      </c>
      <c r="Q100" s="32" t="s">
        <v>1209</v>
      </c>
      <c r="R100" s="11" t="s">
        <v>873</v>
      </c>
      <c r="S100" t="s">
        <v>1738</v>
      </c>
      <c r="W100" s="67"/>
      <c r="X100" s="67"/>
    </row>
    <row r="101" spans="11:24" ht="12.75">
      <c r="K101" s="23" t="s">
        <v>1749</v>
      </c>
      <c r="L101" s="23" t="s">
        <v>1749</v>
      </c>
      <c r="M101" s="23" t="s">
        <v>1749</v>
      </c>
      <c r="N101" s="23" t="s">
        <v>1749</v>
      </c>
      <c r="O101" s="23" t="s">
        <v>1749</v>
      </c>
      <c r="P101" s="23" t="s">
        <v>1749</v>
      </c>
      <c r="Q101" s="23" t="s">
        <v>1749</v>
      </c>
      <c r="W101" s="27"/>
      <c r="X101" s="27"/>
    </row>
    <row r="102" spans="11:24" ht="12.75">
      <c r="K102" s="62">
        <v>20400</v>
      </c>
      <c r="L102" s="62">
        <v>20400</v>
      </c>
      <c r="M102" s="62">
        <v>21400</v>
      </c>
      <c r="N102" s="62">
        <v>20400</v>
      </c>
      <c r="O102" s="62">
        <v>20400</v>
      </c>
      <c r="P102" s="62">
        <v>20400</v>
      </c>
      <c r="Q102" s="62">
        <v>20400</v>
      </c>
      <c r="R102" s="34" t="s">
        <v>1739</v>
      </c>
      <c r="S102" s="34" t="s">
        <v>1750</v>
      </c>
      <c r="W102" s="27"/>
      <c r="X102" s="27"/>
    </row>
    <row r="103" spans="11:24" ht="12.75">
      <c r="K103" s="27">
        <v>0.77</v>
      </c>
      <c r="L103" s="27">
        <v>0.77</v>
      </c>
      <c r="M103" s="27">
        <v>0.77</v>
      </c>
      <c r="N103" s="27">
        <v>0.77</v>
      </c>
      <c r="O103" s="27">
        <v>0.77</v>
      </c>
      <c r="P103" s="27">
        <v>0.77</v>
      </c>
      <c r="Q103" s="27">
        <v>0.77</v>
      </c>
      <c r="R103" s="27" t="s">
        <v>714</v>
      </c>
      <c r="V103" s="27"/>
      <c r="W103" s="27"/>
      <c r="X103" s="27"/>
    </row>
    <row r="104" spans="11:24" ht="12.75">
      <c r="K104" s="64">
        <f aca="true" t="shared" si="17" ref="K104:Q104">(K102*K103)/3600</f>
        <v>4.363333333333333</v>
      </c>
      <c r="L104" s="64">
        <f t="shared" si="17"/>
        <v>4.363333333333333</v>
      </c>
      <c r="M104" s="64">
        <f t="shared" si="17"/>
        <v>4.577222222222222</v>
      </c>
      <c r="N104" s="64">
        <f t="shared" si="17"/>
        <v>4.363333333333333</v>
      </c>
      <c r="O104" s="64">
        <f t="shared" si="17"/>
        <v>4.363333333333333</v>
      </c>
      <c r="P104" s="64">
        <f t="shared" si="17"/>
        <v>4.363333333333333</v>
      </c>
      <c r="Q104" s="64">
        <f t="shared" si="17"/>
        <v>4.363333333333333</v>
      </c>
      <c r="R104" s="34" t="s">
        <v>1740</v>
      </c>
      <c r="S104" s="34" t="s">
        <v>1751</v>
      </c>
      <c r="V104" s="27"/>
      <c r="W104" s="27"/>
      <c r="X104" s="27"/>
    </row>
    <row r="105" spans="11:24" ht="12.75">
      <c r="K105" s="27"/>
      <c r="L105" s="27"/>
      <c r="M105" s="27"/>
      <c r="N105" s="27"/>
      <c r="O105" s="27"/>
      <c r="P105" s="27"/>
      <c r="Q105" s="27"/>
      <c r="R105" s="27"/>
      <c r="V105" s="27"/>
      <c r="W105" s="27"/>
      <c r="X105" s="27"/>
    </row>
    <row r="106" spans="11:24" ht="12.75">
      <c r="K106" s="62">
        <v>30000</v>
      </c>
      <c r="L106" s="62">
        <v>32000</v>
      </c>
      <c r="M106" s="62">
        <v>33800</v>
      </c>
      <c r="N106" s="62">
        <v>30000</v>
      </c>
      <c r="O106" s="62">
        <v>30000</v>
      </c>
      <c r="P106" s="62">
        <v>30000</v>
      </c>
      <c r="Q106" s="62">
        <v>30000</v>
      </c>
      <c r="R106" s="34" t="s">
        <v>1846</v>
      </c>
      <c r="S106" s="34" t="s">
        <v>1750</v>
      </c>
      <c r="V106" s="27"/>
      <c r="W106" s="27"/>
      <c r="X106" s="27"/>
    </row>
    <row r="107" spans="11:24" ht="12.75">
      <c r="K107" s="27">
        <v>2.1</v>
      </c>
      <c r="L107" s="27">
        <v>2.1</v>
      </c>
      <c r="M107" s="27">
        <v>2.1</v>
      </c>
      <c r="N107" s="27">
        <v>2.1</v>
      </c>
      <c r="O107" s="27">
        <v>2.1</v>
      </c>
      <c r="P107" s="27">
        <v>2.1</v>
      </c>
      <c r="Q107" s="27">
        <v>2.1</v>
      </c>
      <c r="R107" s="27" t="s">
        <v>714</v>
      </c>
      <c r="V107" s="27"/>
      <c r="W107" s="27"/>
      <c r="X107" s="27"/>
    </row>
    <row r="108" spans="11:22" ht="12.75">
      <c r="K108" s="64">
        <f aca="true" t="shared" si="18" ref="K108:Q108">(K106*K107)/3600</f>
        <v>17.5</v>
      </c>
      <c r="L108" s="64">
        <f t="shared" si="18"/>
        <v>18.666666666666668</v>
      </c>
      <c r="M108" s="64">
        <f t="shared" si="18"/>
        <v>19.716666666666665</v>
      </c>
      <c r="N108" s="64">
        <f t="shared" si="18"/>
        <v>17.5</v>
      </c>
      <c r="O108" s="64">
        <f t="shared" si="18"/>
        <v>17.5</v>
      </c>
      <c r="P108" s="64">
        <f t="shared" si="18"/>
        <v>17.5</v>
      </c>
      <c r="Q108" s="64">
        <f t="shared" si="18"/>
        <v>17.5</v>
      </c>
      <c r="R108" s="34" t="s">
        <v>1740</v>
      </c>
      <c r="S108" s="34" t="s">
        <v>1751</v>
      </c>
      <c r="V108" s="27"/>
    </row>
    <row r="109" spans="11:22" ht="12.75">
      <c r="K109" s="23" t="s">
        <v>1758</v>
      </c>
      <c r="L109" s="23" t="s">
        <v>891</v>
      </c>
      <c r="M109" s="23" t="s">
        <v>891</v>
      </c>
      <c r="N109" s="23" t="s">
        <v>1758</v>
      </c>
      <c r="O109" s="23"/>
      <c r="P109" s="23" t="s">
        <v>60</v>
      </c>
      <c r="Q109" s="23" t="s">
        <v>60</v>
      </c>
      <c r="V109" s="27"/>
    </row>
    <row r="110" spans="11:22" ht="12.75">
      <c r="K110" s="23" t="s">
        <v>1523</v>
      </c>
      <c r="L110" s="23" t="s">
        <v>1523</v>
      </c>
      <c r="M110" s="23" t="s">
        <v>1523</v>
      </c>
      <c r="N110" s="23" t="s">
        <v>1523</v>
      </c>
      <c r="O110" s="23" t="s">
        <v>1523</v>
      </c>
      <c r="P110" s="23" t="s">
        <v>1523</v>
      </c>
      <c r="R110" s="23"/>
      <c r="V110" s="27"/>
    </row>
    <row r="111" spans="9:22" ht="12.75">
      <c r="I111" s="1" t="s">
        <v>589</v>
      </c>
      <c r="K111" s="27"/>
      <c r="L111" s="27"/>
      <c r="M111" s="27"/>
      <c r="N111" s="27"/>
      <c r="O111" s="27"/>
      <c r="P111" s="27"/>
      <c r="V111" s="27"/>
    </row>
    <row r="112" spans="11:22" ht="12.75">
      <c r="K112" s="27"/>
      <c r="L112" s="27"/>
      <c r="M112" s="27"/>
      <c r="N112" s="27"/>
      <c r="O112" s="27"/>
      <c r="P112" s="27"/>
      <c r="V112" s="27"/>
    </row>
    <row r="113" spans="11:22" ht="12.75">
      <c r="K113" s="27"/>
      <c r="L113" s="27"/>
      <c r="M113" s="27"/>
      <c r="N113" s="27"/>
      <c r="O113" s="27"/>
      <c r="P113" s="27"/>
      <c r="R113" s="11" t="s">
        <v>729</v>
      </c>
      <c r="V113" s="27"/>
    </row>
    <row r="114" spans="11:22" ht="12.75">
      <c r="K114" s="27"/>
      <c r="L114" s="27"/>
      <c r="M114" s="27"/>
      <c r="N114" s="27"/>
      <c r="O114" s="27"/>
      <c r="P114" s="27"/>
      <c r="V114" s="27"/>
    </row>
    <row r="115" spans="11:18" ht="12.75">
      <c r="K115" s="27">
        <v>4</v>
      </c>
      <c r="L115" s="27" t="s">
        <v>294</v>
      </c>
      <c r="M115" s="27" t="s">
        <v>294</v>
      </c>
      <c r="N115" s="27" t="s">
        <v>294</v>
      </c>
      <c r="O115" s="27" t="s">
        <v>294</v>
      </c>
      <c r="P115" s="27" t="s">
        <v>294</v>
      </c>
      <c r="Q115" s="27" t="s">
        <v>294</v>
      </c>
      <c r="R115" s="14" t="s">
        <v>1079</v>
      </c>
    </row>
    <row r="116" spans="11:16" ht="12.75">
      <c r="K116" s="27" t="s">
        <v>481</v>
      </c>
      <c r="L116" s="27"/>
      <c r="M116" s="27"/>
      <c r="N116" s="27"/>
      <c r="O116" s="27"/>
      <c r="P116" s="27"/>
    </row>
    <row r="117" spans="11:18" ht="12.75">
      <c r="K117" s="27" t="s">
        <v>1212</v>
      </c>
      <c r="L117" s="27"/>
      <c r="M117" s="27"/>
      <c r="N117" s="27"/>
      <c r="O117" s="27"/>
      <c r="P117" s="27"/>
      <c r="R117" t="s">
        <v>1632</v>
      </c>
    </row>
    <row r="118" spans="11:16" ht="12.75">
      <c r="K118" s="23" t="s">
        <v>1229</v>
      </c>
      <c r="L118" s="27"/>
      <c r="M118" s="27"/>
      <c r="N118" s="27"/>
      <c r="O118" s="27"/>
      <c r="P118" s="27"/>
    </row>
    <row r="119" spans="11:16" ht="12.75">
      <c r="K119" s="23" t="s">
        <v>1211</v>
      </c>
      <c r="L119" s="27"/>
      <c r="M119" s="27"/>
      <c r="N119" s="27"/>
      <c r="O119" s="27"/>
      <c r="P119" s="27"/>
    </row>
    <row r="120" spans="11:16" ht="12.75">
      <c r="K120" s="27"/>
      <c r="L120" s="27"/>
      <c r="M120" s="27"/>
      <c r="N120" s="27"/>
      <c r="O120" s="27"/>
      <c r="P120" s="27"/>
    </row>
    <row r="121" spans="11:17" ht="12.75">
      <c r="K121" s="27"/>
      <c r="L121" s="27"/>
      <c r="M121" s="27"/>
      <c r="N121" s="27"/>
      <c r="O121" s="27"/>
      <c r="P121" s="27"/>
      <c r="Q121" s="11" t="s">
        <v>1199</v>
      </c>
    </row>
    <row r="122" spans="11:18" ht="12.75">
      <c r="K122" s="27"/>
      <c r="L122" s="27"/>
      <c r="M122" s="27"/>
      <c r="N122" s="27"/>
      <c r="O122" s="27"/>
      <c r="P122" s="27"/>
      <c r="Q122" s="23" t="s">
        <v>1232</v>
      </c>
      <c r="R122" s="24"/>
    </row>
    <row r="123" spans="11:16" ht="12.75">
      <c r="K123" s="27"/>
      <c r="L123" s="27"/>
      <c r="M123" s="27"/>
      <c r="N123" s="24" t="s">
        <v>1911</v>
      </c>
      <c r="O123" s="27"/>
      <c r="P123" s="27"/>
    </row>
    <row r="124" spans="11:16" ht="12.75">
      <c r="K124" s="27"/>
      <c r="L124" s="27"/>
      <c r="M124" s="27"/>
      <c r="N124" s="27"/>
      <c r="O124" s="27"/>
      <c r="P124" s="27"/>
    </row>
    <row r="125" spans="11:16" ht="12.75">
      <c r="K125" s="27"/>
      <c r="L125" s="27"/>
      <c r="M125" s="27"/>
      <c r="N125" s="27" t="s">
        <v>250</v>
      </c>
      <c r="O125" s="27" t="s">
        <v>623</v>
      </c>
      <c r="P125" s="27"/>
    </row>
    <row r="126" spans="11:21" ht="12.75">
      <c r="K126" s="27"/>
      <c r="L126" s="27"/>
      <c r="M126" s="27"/>
      <c r="N126" s="32" t="s">
        <v>1834</v>
      </c>
      <c r="O126" s="32" t="s">
        <v>727</v>
      </c>
      <c r="P126" s="32" t="s">
        <v>1825</v>
      </c>
      <c r="Q126" s="32" t="s">
        <v>900</v>
      </c>
      <c r="R126" s="32" t="s">
        <v>3</v>
      </c>
      <c r="S126" s="32" t="s">
        <v>2</v>
      </c>
      <c r="T126" s="32" t="s">
        <v>1069</v>
      </c>
      <c r="U126" s="32" t="s">
        <v>901</v>
      </c>
    </row>
    <row r="127" spans="11:16" ht="12.75">
      <c r="K127" s="27"/>
      <c r="L127" s="27"/>
      <c r="M127" s="27"/>
      <c r="N127" s="40" t="s">
        <v>1920</v>
      </c>
      <c r="O127" s="40" t="s">
        <v>1920</v>
      </c>
      <c r="P127" s="40" t="s">
        <v>1921</v>
      </c>
    </row>
    <row r="128" spans="11:16" ht="12.75">
      <c r="K128" s="27"/>
      <c r="L128" s="27"/>
      <c r="M128" s="27"/>
      <c r="N128" s="27"/>
      <c r="O128" s="27"/>
      <c r="P128" s="27"/>
    </row>
    <row r="129" spans="11:16" ht="12.75">
      <c r="K129" s="27"/>
      <c r="L129" s="27"/>
      <c r="M129" s="27"/>
      <c r="N129" s="27"/>
      <c r="O129" s="27"/>
      <c r="P129" s="27"/>
    </row>
    <row r="130" spans="11:20" ht="12.75">
      <c r="K130" s="27"/>
      <c r="L130" s="27"/>
      <c r="M130" s="27"/>
      <c r="N130" s="27"/>
      <c r="O130" s="27">
        <v>1</v>
      </c>
      <c r="P130" s="116" t="s">
        <v>1933</v>
      </c>
      <c r="Q130" s="34" t="s">
        <v>1934</v>
      </c>
      <c r="R130" s="132" t="s">
        <v>1105</v>
      </c>
      <c r="S130" t="s">
        <v>735</v>
      </c>
      <c r="T130" s="84" t="s">
        <v>1935</v>
      </c>
    </row>
    <row r="131" spans="11:21" ht="12.75">
      <c r="K131" s="27"/>
      <c r="L131" s="27"/>
      <c r="M131" s="27"/>
      <c r="N131" s="27"/>
      <c r="O131" s="27">
        <v>1</v>
      </c>
      <c r="P131" s="116" t="s">
        <v>1026</v>
      </c>
      <c r="Q131" s="34" t="s">
        <v>1027</v>
      </c>
      <c r="R131" s="132" t="s">
        <v>1105</v>
      </c>
      <c r="S131" t="s">
        <v>735</v>
      </c>
      <c r="U131" s="25"/>
    </row>
    <row r="132" spans="9:21" ht="12.75">
      <c r="I132" s="1" t="s">
        <v>590</v>
      </c>
      <c r="K132" s="27"/>
      <c r="L132" s="27"/>
      <c r="M132" s="27"/>
      <c r="N132" s="27"/>
      <c r="O132" s="27">
        <v>1</v>
      </c>
      <c r="P132" s="116" t="s">
        <v>1028</v>
      </c>
      <c r="Q132" s="34" t="s">
        <v>1029</v>
      </c>
      <c r="R132" s="132" t="s">
        <v>1105</v>
      </c>
      <c r="S132" t="s">
        <v>735</v>
      </c>
      <c r="U132" s="25"/>
    </row>
    <row r="133" spans="11:21" ht="12.75">
      <c r="K133" s="27"/>
      <c r="L133" s="27"/>
      <c r="M133" s="27"/>
      <c r="N133" s="27"/>
      <c r="O133" s="27"/>
      <c r="P133" s="25"/>
      <c r="U133" s="25"/>
    </row>
    <row r="134" spans="11:21" ht="12.75">
      <c r="K134" s="27"/>
      <c r="L134" s="27"/>
      <c r="M134" s="27"/>
      <c r="N134" s="27">
        <v>2</v>
      </c>
      <c r="O134" s="27"/>
      <c r="P134" s="116" t="s">
        <v>1279</v>
      </c>
      <c r="Q134" t="s">
        <v>1280</v>
      </c>
      <c r="R134" s="132" t="s">
        <v>1194</v>
      </c>
      <c r="S134" t="s">
        <v>903</v>
      </c>
      <c r="T134" s="25" t="s">
        <v>916</v>
      </c>
      <c r="U134" s="25" t="s">
        <v>1278</v>
      </c>
    </row>
    <row r="135" spans="11:21" ht="12.75">
      <c r="K135" s="27"/>
      <c r="L135" s="27"/>
      <c r="M135" s="27"/>
      <c r="N135" s="27"/>
      <c r="O135" s="27"/>
      <c r="P135" s="116"/>
      <c r="R135" s="132"/>
      <c r="U135" s="25"/>
    </row>
    <row r="136" spans="11:21" ht="12.75">
      <c r="K136" s="27"/>
      <c r="L136" s="27"/>
      <c r="M136" s="27"/>
      <c r="N136" s="27"/>
      <c r="O136" s="27"/>
      <c r="P136" s="116"/>
      <c r="R136" s="132"/>
      <c r="U136" s="25"/>
    </row>
    <row r="137" spans="11:15" ht="12.75">
      <c r="K137" s="27"/>
      <c r="L137" s="27"/>
      <c r="M137" s="27"/>
      <c r="N137" s="27"/>
      <c r="O137" s="27"/>
    </row>
    <row r="138" spans="11:17" ht="12.75">
      <c r="K138" s="27"/>
      <c r="L138" s="27"/>
      <c r="M138" s="27"/>
      <c r="N138" s="27"/>
      <c r="O138" s="27"/>
      <c r="P138" s="27"/>
      <c r="Q138" s="11" t="s">
        <v>890</v>
      </c>
    </row>
    <row r="139" spans="11:26" ht="12.75">
      <c r="K139" s="27"/>
      <c r="L139" s="27"/>
      <c r="M139" s="27"/>
      <c r="N139" s="27"/>
      <c r="O139" s="27"/>
      <c r="P139" s="27"/>
      <c r="Q139" s="23" t="s">
        <v>1277</v>
      </c>
      <c r="R139" s="24"/>
      <c r="W139" s="157"/>
      <c r="X139" s="158"/>
      <c r="Y139" s="158"/>
      <c r="Z139" s="113"/>
    </row>
    <row r="140" spans="11:26" ht="12.75">
      <c r="K140" s="27"/>
      <c r="L140" s="27"/>
      <c r="M140" s="27"/>
      <c r="N140" s="24" t="s">
        <v>1911</v>
      </c>
      <c r="O140" s="27"/>
      <c r="P140" s="27"/>
      <c r="W140" s="157"/>
      <c r="X140" s="157"/>
      <c r="Y140" s="157"/>
      <c r="Z140" s="142"/>
    </row>
    <row r="141" spans="11:26" ht="12.75">
      <c r="K141" s="27"/>
      <c r="L141" s="27"/>
      <c r="M141" s="27"/>
      <c r="N141" s="27"/>
      <c r="O141" s="27"/>
      <c r="P141" s="27"/>
      <c r="W141" s="157"/>
      <c r="X141" s="157"/>
      <c r="Y141" s="158"/>
      <c r="Z141" s="158"/>
    </row>
    <row r="142" spans="11:26" ht="12.75">
      <c r="K142" s="27"/>
      <c r="L142" s="27"/>
      <c r="M142" s="27"/>
      <c r="N142" s="27" t="s">
        <v>250</v>
      </c>
      <c r="O142" s="27" t="s">
        <v>1237</v>
      </c>
      <c r="P142" s="27"/>
      <c r="W142" s="157"/>
      <c r="X142" s="157"/>
      <c r="Y142" s="157"/>
      <c r="Z142" s="157"/>
    </row>
    <row r="143" spans="11:26" ht="12.75">
      <c r="K143" s="27"/>
      <c r="L143" s="27"/>
      <c r="M143" s="27"/>
      <c r="N143" s="32" t="s">
        <v>1834</v>
      </c>
      <c r="O143" s="32" t="s">
        <v>1238</v>
      </c>
      <c r="P143" s="32" t="s">
        <v>1825</v>
      </c>
      <c r="Q143" s="32" t="s">
        <v>900</v>
      </c>
      <c r="R143" s="32" t="s">
        <v>3</v>
      </c>
      <c r="S143" s="32" t="s">
        <v>2</v>
      </c>
      <c r="T143" s="32" t="s">
        <v>1069</v>
      </c>
      <c r="U143" s="32" t="s">
        <v>901</v>
      </c>
      <c r="W143" s="157"/>
      <c r="X143" s="157"/>
      <c r="Y143" s="157"/>
      <c r="Z143" s="158"/>
    </row>
    <row r="144" spans="11:26" ht="12.75">
      <c r="K144" s="27"/>
      <c r="L144" s="27"/>
      <c r="M144" s="27"/>
      <c r="N144" s="40" t="s">
        <v>1920</v>
      </c>
      <c r="O144" s="40" t="s">
        <v>1920</v>
      </c>
      <c r="P144" s="40" t="s">
        <v>1921</v>
      </c>
      <c r="V144" s="134" t="s">
        <v>1245</v>
      </c>
      <c r="W144" s="157"/>
      <c r="X144" s="157"/>
      <c r="Y144" s="157"/>
      <c r="Z144" s="157"/>
    </row>
    <row r="145" spans="11:26" ht="12.75">
      <c r="K145" s="27"/>
      <c r="L145" s="27"/>
      <c r="M145" s="27"/>
      <c r="N145" s="27"/>
      <c r="O145" s="27"/>
      <c r="P145" s="27"/>
      <c r="V145" s="134" t="s">
        <v>1246</v>
      </c>
      <c r="W145" s="157"/>
      <c r="X145" s="157"/>
      <c r="Y145" s="157"/>
      <c r="Z145" s="157"/>
    </row>
    <row r="146" spans="11:22" ht="12.75">
      <c r="K146" s="27"/>
      <c r="L146" s="27"/>
      <c r="M146" s="27"/>
      <c r="N146" s="27"/>
      <c r="O146" s="27">
        <v>2</v>
      </c>
      <c r="P146" s="116" t="s">
        <v>1272</v>
      </c>
      <c r="Q146" s="84" t="s">
        <v>1271</v>
      </c>
      <c r="R146" s="59" t="s">
        <v>904</v>
      </c>
      <c r="S146" t="s">
        <v>1802</v>
      </c>
      <c r="T146" t="s">
        <v>1242</v>
      </c>
      <c r="V146" s="134" t="s">
        <v>1247</v>
      </c>
    </row>
    <row r="147" spans="11:22" ht="12.75">
      <c r="K147" s="27"/>
      <c r="L147" s="27"/>
      <c r="M147" s="27"/>
      <c r="N147" s="27"/>
      <c r="O147" s="135" t="s">
        <v>1244</v>
      </c>
      <c r="P147" s="27"/>
      <c r="V147" s="134" t="s">
        <v>1248</v>
      </c>
    </row>
    <row r="148" spans="11:22" ht="12.75">
      <c r="K148" s="27"/>
      <c r="L148" s="27"/>
      <c r="M148" s="27"/>
      <c r="N148" s="27"/>
      <c r="O148" s="27">
        <v>2</v>
      </c>
      <c r="P148" s="116" t="s">
        <v>1273</v>
      </c>
      <c r="Q148" t="s">
        <v>1274</v>
      </c>
      <c r="R148" s="115" t="s">
        <v>1243</v>
      </c>
      <c r="S148" t="s">
        <v>735</v>
      </c>
      <c r="T148" t="s">
        <v>447</v>
      </c>
      <c r="V148" s="134" t="s">
        <v>1249</v>
      </c>
    </row>
    <row r="149" spans="11:22" ht="12.75">
      <c r="K149" s="27"/>
      <c r="L149" s="27"/>
      <c r="M149" s="27"/>
      <c r="N149" s="27"/>
      <c r="O149" s="27"/>
      <c r="P149" s="27"/>
      <c r="V149" s="134" t="s">
        <v>1250</v>
      </c>
    </row>
    <row r="150" spans="11:21" ht="12.75">
      <c r="K150" s="27"/>
      <c r="L150" s="27"/>
      <c r="M150" s="27"/>
      <c r="N150" s="27">
        <v>2</v>
      </c>
      <c r="O150" s="27"/>
      <c r="P150" s="116" t="s">
        <v>1279</v>
      </c>
      <c r="Q150" t="s">
        <v>1280</v>
      </c>
      <c r="R150" s="132" t="s">
        <v>1194</v>
      </c>
      <c r="S150" t="s">
        <v>903</v>
      </c>
      <c r="T150" s="25" t="s">
        <v>916</v>
      </c>
      <c r="U150" s="25" t="s">
        <v>1278</v>
      </c>
    </row>
    <row r="151" spans="11:16" ht="12.75">
      <c r="K151" s="27"/>
      <c r="L151" s="27"/>
      <c r="M151" s="27"/>
      <c r="N151" s="27"/>
      <c r="O151" s="27"/>
      <c r="P151" s="27"/>
    </row>
    <row r="152" spans="11:16" ht="12.75">
      <c r="K152" s="27"/>
      <c r="L152" s="27"/>
      <c r="M152" s="27"/>
      <c r="N152" s="27"/>
      <c r="O152" s="27"/>
      <c r="P152" s="27"/>
    </row>
    <row r="153" spans="9:22" ht="12.75">
      <c r="I153" s="1" t="s">
        <v>593</v>
      </c>
      <c r="K153" s="27"/>
      <c r="L153" s="27"/>
      <c r="M153" s="27"/>
      <c r="N153" s="27"/>
      <c r="O153" s="27"/>
      <c r="P153" s="27"/>
      <c r="V153" s="134"/>
    </row>
    <row r="154" spans="11:17" ht="12.75">
      <c r="K154" s="27"/>
      <c r="L154" s="27"/>
      <c r="M154" s="27"/>
      <c r="N154" s="27"/>
      <c r="O154" s="27"/>
      <c r="P154" s="27"/>
      <c r="Q154" s="11" t="s">
        <v>764</v>
      </c>
    </row>
    <row r="155" spans="11:18" ht="12.75">
      <c r="K155" s="27"/>
      <c r="L155" s="27"/>
      <c r="M155" s="27"/>
      <c r="N155" s="27"/>
      <c r="O155" s="27"/>
      <c r="P155" s="27"/>
      <c r="Q155" s="23" t="s">
        <v>763</v>
      </c>
      <c r="R155" s="24"/>
    </row>
    <row r="156" spans="11:16" ht="12.75">
      <c r="K156" s="27"/>
      <c r="L156" s="27"/>
      <c r="M156" s="27"/>
      <c r="N156" s="24" t="s">
        <v>1911</v>
      </c>
      <c r="O156" s="27"/>
      <c r="P156" s="27"/>
    </row>
    <row r="157" spans="11:16" ht="12.75">
      <c r="K157" s="27"/>
      <c r="L157" s="27"/>
      <c r="M157" s="27"/>
      <c r="N157" s="27"/>
      <c r="O157" s="27"/>
      <c r="P157" s="27"/>
    </row>
    <row r="158" spans="11:16" ht="12.75">
      <c r="K158" s="27"/>
      <c r="L158" s="27"/>
      <c r="M158" s="27"/>
      <c r="N158" s="27" t="s">
        <v>250</v>
      </c>
      <c r="O158" s="27" t="s">
        <v>623</v>
      </c>
      <c r="P158" s="27"/>
    </row>
    <row r="159" spans="11:21" ht="12.75">
      <c r="K159" s="27"/>
      <c r="L159" s="27"/>
      <c r="M159" s="27"/>
      <c r="N159" s="32" t="s">
        <v>1834</v>
      </c>
      <c r="O159" s="32" t="s">
        <v>727</v>
      </c>
      <c r="P159" s="32" t="s">
        <v>1825</v>
      </c>
      <c r="Q159" s="32" t="s">
        <v>900</v>
      </c>
      <c r="R159" s="32" t="s">
        <v>3</v>
      </c>
      <c r="S159" s="32" t="s">
        <v>2</v>
      </c>
      <c r="T159" s="32" t="s">
        <v>1069</v>
      </c>
      <c r="U159" s="32" t="s">
        <v>901</v>
      </c>
    </row>
    <row r="160" spans="14:16" ht="12.75">
      <c r="N160" s="40" t="s">
        <v>1920</v>
      </c>
      <c r="O160" s="40" t="s">
        <v>1920</v>
      </c>
      <c r="P160" s="40" t="s">
        <v>1921</v>
      </c>
    </row>
    <row r="161" spans="11:16" ht="12.75">
      <c r="K161" s="27"/>
      <c r="L161" s="27"/>
      <c r="M161" s="27"/>
      <c r="N161" s="27"/>
      <c r="O161" s="27"/>
      <c r="P161" s="27"/>
    </row>
    <row r="162" spans="11:16" ht="12.75">
      <c r="K162" s="27"/>
      <c r="L162" s="27"/>
      <c r="M162" s="27"/>
      <c r="N162" s="27"/>
      <c r="O162" s="27"/>
      <c r="P162" s="27"/>
    </row>
    <row r="163" spans="11:21" ht="12.75">
      <c r="K163" s="27"/>
      <c r="L163" s="27"/>
      <c r="M163" s="27"/>
      <c r="N163" s="27">
        <v>2</v>
      </c>
      <c r="O163" s="27"/>
      <c r="P163" s="116" t="s">
        <v>1279</v>
      </c>
      <c r="Q163" t="s">
        <v>1280</v>
      </c>
      <c r="R163" s="132" t="s">
        <v>1194</v>
      </c>
      <c r="S163" t="s">
        <v>903</v>
      </c>
      <c r="T163" s="25" t="s">
        <v>916</v>
      </c>
      <c r="U163" s="25" t="s">
        <v>1278</v>
      </c>
    </row>
    <row r="164" spans="11:16" ht="12.75">
      <c r="K164" s="27"/>
      <c r="L164" s="27"/>
      <c r="M164" s="27"/>
      <c r="N164" s="27"/>
      <c r="O164" s="27"/>
      <c r="P164" s="27"/>
    </row>
    <row r="165" spans="11:16" ht="12.75">
      <c r="K165" s="27"/>
      <c r="L165" s="27"/>
      <c r="M165" s="27"/>
      <c r="N165" s="27"/>
      <c r="O165" s="27"/>
      <c r="P165" s="27"/>
    </row>
    <row r="166" spans="11:16" ht="12.75">
      <c r="K166" s="27"/>
      <c r="L166" s="27"/>
      <c r="M166" s="27"/>
      <c r="N166" s="27"/>
      <c r="O166" s="27"/>
      <c r="P166" s="27"/>
    </row>
    <row r="167" spans="11:16" ht="12.75">
      <c r="K167" s="27"/>
      <c r="L167" s="27"/>
      <c r="M167" s="27"/>
      <c r="N167" s="27"/>
      <c r="O167" s="27"/>
      <c r="P167" s="27"/>
    </row>
    <row r="168" spans="11:16" ht="12.75">
      <c r="K168" s="27"/>
      <c r="L168" s="27"/>
      <c r="M168" s="27"/>
      <c r="N168" s="27"/>
      <c r="O168" s="27"/>
      <c r="P168" s="27"/>
    </row>
    <row r="169" spans="11:16" ht="12.75">
      <c r="K169" s="27"/>
      <c r="L169" s="27"/>
      <c r="M169" s="27"/>
      <c r="N169" s="27"/>
      <c r="O169" s="27"/>
      <c r="P169" s="27"/>
    </row>
    <row r="170" spans="11:16" ht="12.75">
      <c r="K170" s="27"/>
      <c r="L170" s="27"/>
      <c r="M170" s="27"/>
      <c r="N170" s="27"/>
      <c r="O170" s="27"/>
      <c r="P170" s="27"/>
    </row>
    <row r="171" spans="11:16" ht="12.75">
      <c r="K171" s="27"/>
      <c r="L171" s="27"/>
      <c r="M171" s="27"/>
      <c r="N171" s="27"/>
      <c r="O171" s="27"/>
      <c r="P171" s="27"/>
    </row>
    <row r="172" spans="11:16" ht="12.75">
      <c r="K172" s="27"/>
      <c r="L172" s="27"/>
      <c r="M172" s="27"/>
      <c r="N172" s="27"/>
      <c r="O172" s="27"/>
      <c r="P172" s="27"/>
    </row>
    <row r="173" ht="12.75">
      <c r="I173" s="1" t="s">
        <v>608</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L174"/>
  <sheetViews>
    <sheetView workbookViewId="0" topLeftCell="J119">
      <selection activeCell="N131" sqref="N131:R132"/>
    </sheetView>
  </sheetViews>
  <sheetFormatPr defaultColWidth="9.140625" defaultRowHeight="12.75"/>
  <cols>
    <col min="1" max="10" width="10.421875" style="0" customWidth="1"/>
    <col min="11" max="11" width="12.28125" style="0" customWidth="1"/>
    <col min="12" max="12" width="10.421875" style="0" customWidth="1"/>
    <col min="13" max="13" width="11.140625" style="0" customWidth="1"/>
    <col min="14" max="14" width="11.7109375" style="0" customWidth="1"/>
    <col min="15" max="15" width="14.140625" style="0" customWidth="1"/>
    <col min="16" max="21" width="10.421875" style="0" customWidth="1"/>
    <col min="22" max="22" width="2.57421875" style="0" customWidth="1"/>
    <col min="23" max="34" width="10.421875" style="0" customWidth="1"/>
    <col min="35" max="35" width="2.8515625" style="0" customWidth="1"/>
    <col min="36" max="36" width="11.7109375" style="0" customWidth="1"/>
    <col min="37" max="16384" width="10.421875" style="0" customWidth="1"/>
  </cols>
  <sheetData>
    <row r="1" spans="1:38"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c r="W1" s="3" t="s">
        <v>597</v>
      </c>
      <c r="X1" t="s">
        <v>634</v>
      </c>
      <c r="Y1" s="8" t="s">
        <v>602</v>
      </c>
      <c r="Z1" s="15" t="s">
        <v>594</v>
      </c>
      <c r="AA1" t="s">
        <v>634</v>
      </c>
      <c r="AB1" s="8" t="s">
        <v>602</v>
      </c>
      <c r="AC1" s="15" t="s">
        <v>595</v>
      </c>
      <c r="AD1" t="s">
        <v>634</v>
      </c>
      <c r="AE1" s="8" t="s">
        <v>602</v>
      </c>
      <c r="AF1" s="15" t="s">
        <v>596</v>
      </c>
      <c r="AG1" t="s">
        <v>634</v>
      </c>
      <c r="AH1" s="8" t="s">
        <v>602</v>
      </c>
      <c r="AJ1" s="1" t="s">
        <v>604</v>
      </c>
      <c r="AK1" t="s">
        <v>634</v>
      </c>
      <c r="AL1" s="8" t="s">
        <v>602</v>
      </c>
    </row>
    <row r="2" spans="1:38" ht="12.75">
      <c r="A2" s="113" t="s">
        <v>343</v>
      </c>
      <c r="C2" s="8"/>
      <c r="D2" s="4"/>
      <c r="F2" s="8"/>
      <c r="G2" s="4"/>
      <c r="I2" s="8"/>
      <c r="J2" s="4"/>
      <c r="L2" s="8"/>
      <c r="M2" s="4"/>
      <c r="O2" s="8"/>
      <c r="P2" s="4"/>
      <c r="R2" s="8"/>
      <c r="S2" s="4"/>
      <c r="U2" s="8"/>
      <c r="V2" s="4"/>
      <c r="AB2" s="8"/>
      <c r="AC2" s="4"/>
      <c r="AE2" s="8"/>
      <c r="AF2" s="4"/>
      <c r="AH2" s="8"/>
      <c r="AJ2" s="24" t="s">
        <v>605</v>
      </c>
      <c r="AL2" s="8"/>
    </row>
    <row r="3" spans="1:38" ht="12.75">
      <c r="A3" s="8">
        <v>0</v>
      </c>
      <c r="B3" s="8">
        <v>110</v>
      </c>
      <c r="C3" s="7">
        <f aca="true" t="shared" si="0" ref="C3:C11">B3*1.688</f>
        <v>185.68</v>
      </c>
      <c r="D3" s="8">
        <v>0</v>
      </c>
      <c r="E3" s="8">
        <v>160</v>
      </c>
      <c r="F3" s="7">
        <f aca="true" t="shared" si="1" ref="F3:F12">E3*1.688</f>
        <v>270.08</v>
      </c>
      <c r="G3" s="8">
        <v>0</v>
      </c>
      <c r="H3" s="7">
        <v>205</v>
      </c>
      <c r="I3" s="7">
        <f aca="true" t="shared" si="2" ref="I3:I12">H3*1.688</f>
        <v>346.03999999999996</v>
      </c>
      <c r="J3" s="8">
        <v>0</v>
      </c>
      <c r="K3" s="7">
        <v>236</v>
      </c>
      <c r="L3" s="7">
        <f aca="true" t="shared" si="3" ref="L3:L11">K3*1.688</f>
        <v>398.368</v>
      </c>
      <c r="M3" s="8">
        <v>0</v>
      </c>
      <c r="N3" s="7">
        <v>264</v>
      </c>
      <c r="O3" s="7">
        <f aca="true" t="shared" si="4" ref="O3:O12">N3*1.688</f>
        <v>445.632</v>
      </c>
      <c r="P3" s="8">
        <v>0</v>
      </c>
      <c r="Q3" s="7">
        <v>292</v>
      </c>
      <c r="R3" s="7">
        <f aca="true" t="shared" si="5" ref="R3:R10">Q3*1.688</f>
        <v>492.89599999999996</v>
      </c>
      <c r="S3" s="8">
        <v>0</v>
      </c>
      <c r="T3" s="7">
        <v>312</v>
      </c>
      <c r="U3" s="7">
        <f aca="true" t="shared" si="6" ref="U3:U10">T3*1.688</f>
        <v>526.656</v>
      </c>
      <c r="V3" s="8"/>
      <c r="W3" s="8">
        <v>0</v>
      </c>
      <c r="X3" s="8">
        <f aca="true" t="shared" si="7" ref="X3:X9">B3-10</f>
        <v>100</v>
      </c>
      <c r="Y3" s="7">
        <f aca="true" t="shared" si="8" ref="Y3:Y17">X3*1.688</f>
        <v>168.79999999999998</v>
      </c>
      <c r="Z3" s="8">
        <v>0</v>
      </c>
      <c r="AA3" s="8">
        <v>142</v>
      </c>
      <c r="AB3" s="7">
        <f aca="true" t="shared" si="9" ref="AB3:AB12">AA3*1.688</f>
        <v>239.696</v>
      </c>
      <c r="AC3" s="8">
        <v>0</v>
      </c>
      <c r="AD3" s="7">
        <v>198</v>
      </c>
      <c r="AE3" s="7">
        <f>AD3*1.688</f>
        <v>334.224</v>
      </c>
      <c r="AF3" s="8">
        <v>0</v>
      </c>
      <c r="AG3" s="7">
        <v>236</v>
      </c>
      <c r="AH3" s="7">
        <f aca="true" t="shared" si="10" ref="AH3:AH11">AG3*1.688</f>
        <v>398.368</v>
      </c>
      <c r="AJ3" s="8">
        <v>0</v>
      </c>
      <c r="AK3" s="8">
        <v>110</v>
      </c>
      <c r="AL3" s="7">
        <f aca="true" t="shared" si="11" ref="AL3:AL11">AK3*1.688</f>
        <v>185.68</v>
      </c>
    </row>
    <row r="4" spans="1:38" ht="12.75">
      <c r="A4" s="6">
        <v>12000</v>
      </c>
      <c r="B4" s="38">
        <v>135</v>
      </c>
      <c r="C4" s="7">
        <f t="shared" si="0"/>
        <v>227.88</v>
      </c>
      <c r="D4" s="6">
        <v>12000</v>
      </c>
      <c r="E4" s="38">
        <v>193</v>
      </c>
      <c r="F4" s="7">
        <f t="shared" si="1"/>
        <v>325.784</v>
      </c>
      <c r="G4" s="6">
        <v>12000</v>
      </c>
      <c r="H4" s="38">
        <v>248</v>
      </c>
      <c r="I4" s="7">
        <f t="shared" si="2"/>
        <v>418.62399999999997</v>
      </c>
      <c r="J4" s="6">
        <v>12000</v>
      </c>
      <c r="K4" s="51">
        <v>285</v>
      </c>
      <c r="L4" s="7">
        <f t="shared" si="3"/>
        <v>481.08</v>
      </c>
      <c r="M4" s="6">
        <v>12000</v>
      </c>
      <c r="N4" s="51">
        <v>319</v>
      </c>
      <c r="O4" s="7">
        <f t="shared" si="4"/>
        <v>538.472</v>
      </c>
      <c r="P4" s="6">
        <v>12000</v>
      </c>
      <c r="Q4" s="51">
        <v>353</v>
      </c>
      <c r="R4" s="7">
        <f t="shared" si="5"/>
        <v>595.864</v>
      </c>
      <c r="S4" s="6">
        <v>12000</v>
      </c>
      <c r="T4" s="51">
        <v>376</v>
      </c>
      <c r="U4" s="7">
        <f t="shared" si="6"/>
        <v>634.688</v>
      </c>
      <c r="V4" s="6"/>
      <c r="W4" s="6">
        <v>12000</v>
      </c>
      <c r="X4" s="8">
        <f t="shared" si="7"/>
        <v>125</v>
      </c>
      <c r="Y4" s="7">
        <f t="shared" si="8"/>
        <v>211</v>
      </c>
      <c r="Z4" s="6">
        <v>12000</v>
      </c>
      <c r="AA4" s="38">
        <v>170</v>
      </c>
      <c r="AB4" s="7">
        <f t="shared" si="9"/>
        <v>286.96</v>
      </c>
      <c r="AC4" s="6">
        <v>12000</v>
      </c>
      <c r="AD4" s="51">
        <v>236</v>
      </c>
      <c r="AE4" s="56">
        <f aca="true" t="shared" si="12" ref="AE4:AE11">AD4*1.688</f>
        <v>398.368</v>
      </c>
      <c r="AF4" s="6">
        <v>12000</v>
      </c>
      <c r="AG4" s="51">
        <v>281</v>
      </c>
      <c r="AH4" s="7">
        <f t="shared" si="10"/>
        <v>474.328</v>
      </c>
      <c r="AJ4" s="6">
        <v>12000</v>
      </c>
      <c r="AK4" s="38">
        <v>135</v>
      </c>
      <c r="AL4" s="7">
        <f t="shared" si="11"/>
        <v>227.88</v>
      </c>
    </row>
    <row r="5" spans="1:38" ht="12.75">
      <c r="A5" s="6">
        <v>24000</v>
      </c>
      <c r="B5" s="38">
        <v>169</v>
      </c>
      <c r="C5" s="7">
        <f t="shared" si="0"/>
        <v>285.272</v>
      </c>
      <c r="D5" s="6">
        <v>24000</v>
      </c>
      <c r="E5" s="38">
        <v>243</v>
      </c>
      <c r="F5" s="7">
        <f t="shared" si="1"/>
        <v>410.18399999999997</v>
      </c>
      <c r="G5" s="6">
        <v>24000</v>
      </c>
      <c r="H5" s="38">
        <v>303</v>
      </c>
      <c r="I5" s="7">
        <f t="shared" si="2"/>
        <v>511.464</v>
      </c>
      <c r="J5" s="6">
        <v>24000</v>
      </c>
      <c r="K5" s="51">
        <v>349</v>
      </c>
      <c r="L5" s="7">
        <f t="shared" si="3"/>
        <v>589.112</v>
      </c>
      <c r="M5" s="6">
        <v>24000</v>
      </c>
      <c r="N5" s="51">
        <v>391</v>
      </c>
      <c r="O5" s="7">
        <f t="shared" si="4"/>
        <v>660.0079999999999</v>
      </c>
      <c r="P5" s="6">
        <v>24000</v>
      </c>
      <c r="Q5" s="51">
        <v>431</v>
      </c>
      <c r="R5" s="7">
        <f t="shared" si="5"/>
        <v>727.528</v>
      </c>
      <c r="S5" s="6">
        <v>24000</v>
      </c>
      <c r="T5" s="51">
        <v>459</v>
      </c>
      <c r="U5" s="7">
        <f t="shared" si="6"/>
        <v>774.792</v>
      </c>
      <c r="V5" s="6"/>
      <c r="W5" s="6">
        <v>24000</v>
      </c>
      <c r="X5" s="8">
        <f t="shared" si="7"/>
        <v>159</v>
      </c>
      <c r="Y5" s="7">
        <f t="shared" si="8"/>
        <v>268.392</v>
      </c>
      <c r="Z5" s="6">
        <v>24000</v>
      </c>
      <c r="AA5" s="38">
        <v>206</v>
      </c>
      <c r="AB5" s="7">
        <f t="shared" si="9"/>
        <v>347.728</v>
      </c>
      <c r="AC5" s="6">
        <v>24000</v>
      </c>
      <c r="AD5" s="51">
        <v>285</v>
      </c>
      <c r="AE5" s="56">
        <f t="shared" si="12"/>
        <v>481.08</v>
      </c>
      <c r="AF5" s="6">
        <v>24000</v>
      </c>
      <c r="AG5" s="51">
        <v>338</v>
      </c>
      <c r="AH5" s="7">
        <f t="shared" si="10"/>
        <v>570.544</v>
      </c>
      <c r="AJ5" s="6">
        <v>24000</v>
      </c>
      <c r="AK5" s="38">
        <v>169</v>
      </c>
      <c r="AL5" s="7">
        <f t="shared" si="11"/>
        <v>285.272</v>
      </c>
    </row>
    <row r="6" spans="1:38" ht="12.75">
      <c r="A6" s="6">
        <v>36000</v>
      </c>
      <c r="B6" s="51">
        <v>215</v>
      </c>
      <c r="C6" s="7">
        <f t="shared" si="0"/>
        <v>362.92</v>
      </c>
      <c r="D6" s="6">
        <v>36000</v>
      </c>
      <c r="E6" s="51">
        <v>311</v>
      </c>
      <c r="F6" s="7">
        <f t="shared" si="1"/>
        <v>524.968</v>
      </c>
      <c r="G6" s="6">
        <v>36000</v>
      </c>
      <c r="H6" s="51">
        <v>378</v>
      </c>
      <c r="I6" s="7">
        <f t="shared" si="2"/>
        <v>638.064</v>
      </c>
      <c r="J6" s="6">
        <v>36000</v>
      </c>
      <c r="K6" s="51">
        <v>444</v>
      </c>
      <c r="L6" s="7">
        <f t="shared" si="3"/>
        <v>749.472</v>
      </c>
      <c r="M6" s="6">
        <v>36000</v>
      </c>
      <c r="N6" s="51">
        <v>493</v>
      </c>
      <c r="O6" s="7">
        <f t="shared" si="4"/>
        <v>832.184</v>
      </c>
      <c r="P6" s="6">
        <v>36000</v>
      </c>
      <c r="Q6" s="51">
        <v>542</v>
      </c>
      <c r="R6" s="7">
        <f t="shared" si="5"/>
        <v>914.896</v>
      </c>
      <c r="S6" s="6">
        <v>36000</v>
      </c>
      <c r="T6" s="51">
        <v>592</v>
      </c>
      <c r="U6" s="7">
        <f t="shared" si="6"/>
        <v>999.2959999999999</v>
      </c>
      <c r="V6" s="13"/>
      <c r="W6" s="6">
        <v>36000</v>
      </c>
      <c r="X6" s="8">
        <f t="shared" si="7"/>
        <v>205</v>
      </c>
      <c r="Y6" s="7">
        <f t="shared" si="8"/>
        <v>346.03999999999996</v>
      </c>
      <c r="Z6" s="6">
        <v>36000</v>
      </c>
      <c r="AA6" s="51">
        <v>234</v>
      </c>
      <c r="AB6" s="7">
        <f t="shared" si="9"/>
        <v>394.99199999999996</v>
      </c>
      <c r="AC6" s="6">
        <v>36000</v>
      </c>
      <c r="AD6" s="51">
        <v>333</v>
      </c>
      <c r="AE6" s="56">
        <f t="shared" si="12"/>
        <v>562.1039999999999</v>
      </c>
      <c r="AF6" s="6">
        <v>36000</v>
      </c>
      <c r="AG6" s="51">
        <v>394</v>
      </c>
      <c r="AH6" s="7">
        <f t="shared" si="10"/>
        <v>665.072</v>
      </c>
      <c r="AJ6" s="6">
        <v>36000</v>
      </c>
      <c r="AK6" s="51">
        <v>215</v>
      </c>
      <c r="AL6" s="7">
        <f t="shared" si="11"/>
        <v>362.92</v>
      </c>
    </row>
    <row r="7" spans="1:38" ht="12.75">
      <c r="A7" s="6">
        <v>42000</v>
      </c>
      <c r="B7" s="38">
        <v>252</v>
      </c>
      <c r="C7" s="7">
        <f t="shared" si="0"/>
        <v>425.376</v>
      </c>
      <c r="D7" s="6">
        <v>42000</v>
      </c>
      <c r="E7" s="38">
        <v>366</v>
      </c>
      <c r="F7" s="7">
        <f t="shared" si="1"/>
        <v>617.808</v>
      </c>
      <c r="G7" s="6">
        <v>42000</v>
      </c>
      <c r="H7" s="38">
        <v>440</v>
      </c>
      <c r="I7" s="7">
        <f t="shared" si="2"/>
        <v>742.72</v>
      </c>
      <c r="J7" s="6">
        <v>43000</v>
      </c>
      <c r="K7" s="56">
        <v>530</v>
      </c>
      <c r="L7" s="7">
        <f t="shared" si="3"/>
        <v>894.64</v>
      </c>
      <c r="M7" s="6">
        <v>42000</v>
      </c>
      <c r="N7" s="38">
        <v>575</v>
      </c>
      <c r="O7" s="7">
        <f t="shared" si="4"/>
        <v>970.6</v>
      </c>
      <c r="P7" s="13">
        <v>36000</v>
      </c>
      <c r="Q7" s="51">
        <v>786</v>
      </c>
      <c r="R7" s="7">
        <f t="shared" si="5"/>
        <v>1326.768</v>
      </c>
      <c r="S7" s="13">
        <v>36000</v>
      </c>
      <c r="T7" s="51">
        <v>621</v>
      </c>
      <c r="U7" s="7">
        <f t="shared" si="6"/>
        <v>1048.248</v>
      </c>
      <c r="V7" s="6"/>
      <c r="W7" s="6">
        <v>42000</v>
      </c>
      <c r="X7" s="8">
        <f t="shared" si="7"/>
        <v>242</v>
      </c>
      <c r="Y7" s="7">
        <f t="shared" si="8"/>
        <v>408.496</v>
      </c>
      <c r="Z7" s="6">
        <v>42000</v>
      </c>
      <c r="AA7" s="51">
        <v>294</v>
      </c>
      <c r="AB7" s="7">
        <f t="shared" si="9"/>
        <v>496.272</v>
      </c>
      <c r="AC7" s="6">
        <v>42000</v>
      </c>
      <c r="AD7" s="51">
        <v>402</v>
      </c>
      <c r="AE7" s="56">
        <f t="shared" si="12"/>
        <v>678.576</v>
      </c>
      <c r="AF7" s="21">
        <v>40000</v>
      </c>
      <c r="AG7" s="51">
        <v>465</v>
      </c>
      <c r="AH7" s="7">
        <f t="shared" si="10"/>
        <v>784.92</v>
      </c>
      <c r="AJ7" s="6">
        <v>42000</v>
      </c>
      <c r="AK7" s="38">
        <v>252</v>
      </c>
      <c r="AL7" s="7">
        <f t="shared" si="11"/>
        <v>425.376</v>
      </c>
    </row>
    <row r="8" spans="1:38" ht="12.75">
      <c r="A8" s="21">
        <v>48000</v>
      </c>
      <c r="B8" s="51">
        <v>298</v>
      </c>
      <c r="C8" s="7">
        <f t="shared" si="0"/>
        <v>503.024</v>
      </c>
      <c r="D8" s="21">
        <v>48000</v>
      </c>
      <c r="E8" s="56">
        <v>440</v>
      </c>
      <c r="F8" s="7">
        <f t="shared" si="1"/>
        <v>742.72</v>
      </c>
      <c r="G8" s="21">
        <v>48000</v>
      </c>
      <c r="H8" s="56">
        <v>520</v>
      </c>
      <c r="I8" s="7">
        <f t="shared" si="2"/>
        <v>877.76</v>
      </c>
      <c r="J8" s="21">
        <v>47000</v>
      </c>
      <c r="K8" s="56">
        <f>(((K9-K7)/2)+K7)</f>
        <v>665</v>
      </c>
      <c r="L8" s="7">
        <f t="shared" si="3"/>
        <v>1122.52</v>
      </c>
      <c r="M8" s="13">
        <v>42000</v>
      </c>
      <c r="N8" s="38">
        <v>608</v>
      </c>
      <c r="O8" s="7">
        <f t="shared" si="4"/>
        <v>1026.3039999999999</v>
      </c>
      <c r="P8" s="13">
        <v>24000</v>
      </c>
      <c r="Q8" s="33">
        <v>855</v>
      </c>
      <c r="R8" s="7">
        <f t="shared" si="5"/>
        <v>1443.24</v>
      </c>
      <c r="S8" s="13">
        <v>24000</v>
      </c>
      <c r="T8" s="56">
        <v>676</v>
      </c>
      <c r="U8" s="7">
        <f t="shared" si="6"/>
        <v>1141.088</v>
      </c>
      <c r="V8" s="8"/>
      <c r="W8" s="21">
        <v>48000</v>
      </c>
      <c r="X8" s="8">
        <f t="shared" si="7"/>
        <v>288</v>
      </c>
      <c r="Y8" s="7">
        <f t="shared" si="8"/>
        <v>486.144</v>
      </c>
      <c r="Z8" s="21">
        <v>48000</v>
      </c>
      <c r="AA8" s="33">
        <v>336</v>
      </c>
      <c r="AB8" s="7">
        <f t="shared" si="9"/>
        <v>567.168</v>
      </c>
      <c r="AC8" s="21">
        <v>48000</v>
      </c>
      <c r="AD8" s="51">
        <v>457</v>
      </c>
      <c r="AE8" s="56">
        <f t="shared" si="12"/>
        <v>771.4159999999999</v>
      </c>
      <c r="AF8" s="13">
        <v>36000</v>
      </c>
      <c r="AG8" s="51">
        <v>524</v>
      </c>
      <c r="AH8" s="7">
        <f t="shared" si="10"/>
        <v>884.512</v>
      </c>
      <c r="AJ8" s="21">
        <v>48000</v>
      </c>
      <c r="AK8" s="51">
        <v>298</v>
      </c>
      <c r="AL8" s="7">
        <f t="shared" si="11"/>
        <v>503.024</v>
      </c>
    </row>
    <row r="9" spans="1:38" ht="12.75">
      <c r="A9" s="21">
        <v>54000</v>
      </c>
      <c r="B9" s="53">
        <v>370</v>
      </c>
      <c r="C9" s="7">
        <f t="shared" si="0"/>
        <v>624.56</v>
      </c>
      <c r="D9" s="21">
        <v>50500</v>
      </c>
      <c r="E9" s="56">
        <f>(((E10-E8)/2)+E8)</f>
        <v>620</v>
      </c>
      <c r="F9" s="7">
        <f t="shared" si="1"/>
        <v>1046.56</v>
      </c>
      <c r="G9" s="21">
        <v>49000</v>
      </c>
      <c r="H9" s="56">
        <f>(((H10-H8)/2)+H8)</f>
        <v>655</v>
      </c>
      <c r="I9" s="7">
        <f t="shared" si="2"/>
        <v>1105.6399999999999</v>
      </c>
      <c r="J9" s="13">
        <v>43000</v>
      </c>
      <c r="K9" s="55">
        <v>800</v>
      </c>
      <c r="L9" s="7">
        <f t="shared" si="3"/>
        <v>1350.3999999999999</v>
      </c>
      <c r="M9" s="13">
        <v>36000</v>
      </c>
      <c r="N9" s="33">
        <v>823</v>
      </c>
      <c r="O9" s="7">
        <f t="shared" si="4"/>
        <v>1389.224</v>
      </c>
      <c r="P9" s="13">
        <v>12000</v>
      </c>
      <c r="Q9" s="38">
        <v>749</v>
      </c>
      <c r="R9" s="7">
        <f t="shared" si="5"/>
        <v>1264.312</v>
      </c>
      <c r="S9" s="13">
        <v>12000</v>
      </c>
      <c r="T9" s="38">
        <v>749</v>
      </c>
      <c r="U9" s="7">
        <f t="shared" si="6"/>
        <v>1264.312</v>
      </c>
      <c r="V9" s="13"/>
      <c r="W9" s="21">
        <v>54000</v>
      </c>
      <c r="X9" s="8">
        <f t="shared" si="7"/>
        <v>360</v>
      </c>
      <c r="Y9" s="7">
        <f t="shared" si="8"/>
        <v>607.68</v>
      </c>
      <c r="Z9" s="21">
        <v>50500</v>
      </c>
      <c r="AA9" s="56">
        <f>(((AA10-AA8)/2)+AA8)</f>
        <v>450</v>
      </c>
      <c r="AB9" s="7">
        <f t="shared" si="9"/>
        <v>759.6</v>
      </c>
      <c r="AC9" s="6">
        <v>48000</v>
      </c>
      <c r="AD9" s="51">
        <v>501</v>
      </c>
      <c r="AE9" s="7">
        <f t="shared" si="12"/>
        <v>845.688</v>
      </c>
      <c r="AF9" s="13">
        <v>24000</v>
      </c>
      <c r="AG9" s="51">
        <v>628</v>
      </c>
      <c r="AH9" s="7">
        <f t="shared" si="10"/>
        <v>1060.064</v>
      </c>
      <c r="AJ9" s="21">
        <v>54000</v>
      </c>
      <c r="AK9" s="53">
        <v>370</v>
      </c>
      <c r="AL9" s="7">
        <f t="shared" si="11"/>
        <v>624.56</v>
      </c>
    </row>
    <row r="10" spans="1:38" ht="12.75">
      <c r="A10" s="21">
        <v>56500</v>
      </c>
      <c r="B10" s="56">
        <f>(((B11-B9)/2)+B9)</f>
        <v>590</v>
      </c>
      <c r="C10" s="7">
        <f t="shared" si="0"/>
        <v>995.92</v>
      </c>
      <c r="D10" s="6">
        <v>48000</v>
      </c>
      <c r="E10" s="53">
        <v>800</v>
      </c>
      <c r="F10" s="7">
        <f t="shared" si="1"/>
        <v>1350.3999999999999</v>
      </c>
      <c r="G10" s="6">
        <v>48000</v>
      </c>
      <c r="H10" s="53">
        <v>790</v>
      </c>
      <c r="I10" s="7">
        <f t="shared" si="2"/>
        <v>1333.52</v>
      </c>
      <c r="J10" s="13">
        <v>36000</v>
      </c>
      <c r="K10" s="33">
        <v>860</v>
      </c>
      <c r="L10" s="7">
        <f t="shared" si="3"/>
        <v>1451.68</v>
      </c>
      <c r="M10" s="13">
        <v>24000</v>
      </c>
      <c r="N10" s="33">
        <v>855</v>
      </c>
      <c r="O10" s="7">
        <f t="shared" si="4"/>
        <v>1443.24</v>
      </c>
      <c r="P10" s="8">
        <v>0</v>
      </c>
      <c r="Q10">
        <v>655</v>
      </c>
      <c r="R10" s="7">
        <f t="shared" si="5"/>
        <v>1105.6399999999999</v>
      </c>
      <c r="S10" s="8">
        <v>0</v>
      </c>
      <c r="T10">
        <v>655</v>
      </c>
      <c r="U10" s="7">
        <f t="shared" si="6"/>
        <v>1105.6399999999999</v>
      </c>
      <c r="V10" s="13"/>
      <c r="W10" s="21">
        <v>58000</v>
      </c>
      <c r="X10" s="7">
        <f aca="true" t="shared" si="13" ref="X10:X17">B10+10</f>
        <v>600</v>
      </c>
      <c r="Y10" s="7">
        <f t="shared" si="8"/>
        <v>1012.8</v>
      </c>
      <c r="Z10" s="6">
        <v>48000</v>
      </c>
      <c r="AA10" s="33">
        <v>564</v>
      </c>
      <c r="AB10" s="7">
        <f t="shared" si="9"/>
        <v>952.0319999999999</v>
      </c>
      <c r="AC10" s="13">
        <v>42000</v>
      </c>
      <c r="AD10" s="51">
        <v>534</v>
      </c>
      <c r="AE10" s="7">
        <f t="shared" si="12"/>
        <v>901.3919999999999</v>
      </c>
      <c r="AF10" s="13">
        <v>12000</v>
      </c>
      <c r="AG10" s="38">
        <v>749</v>
      </c>
      <c r="AH10" s="7">
        <f t="shared" si="10"/>
        <v>1264.312</v>
      </c>
      <c r="AJ10" s="21">
        <v>56500</v>
      </c>
      <c r="AK10" s="56">
        <f>(((AK11-AK9)/2)+AK9)</f>
        <v>585</v>
      </c>
      <c r="AL10" s="7">
        <f t="shared" si="11"/>
        <v>987.48</v>
      </c>
    </row>
    <row r="11" spans="1:38" ht="12.75">
      <c r="A11" s="21">
        <v>54000</v>
      </c>
      <c r="B11">
        <v>810</v>
      </c>
      <c r="C11" s="7">
        <f t="shared" si="0"/>
        <v>1367.28</v>
      </c>
      <c r="D11" s="13">
        <v>42000</v>
      </c>
      <c r="E11" s="33">
        <v>850</v>
      </c>
      <c r="F11" s="7">
        <f t="shared" si="1"/>
        <v>1434.8</v>
      </c>
      <c r="G11" s="13">
        <v>42000</v>
      </c>
      <c r="H11" s="55">
        <v>845</v>
      </c>
      <c r="I11" s="7">
        <f t="shared" si="2"/>
        <v>1426.36</v>
      </c>
      <c r="J11" s="13">
        <v>24000</v>
      </c>
      <c r="K11" s="33">
        <v>855</v>
      </c>
      <c r="L11" s="7">
        <f t="shared" si="3"/>
        <v>1443.24</v>
      </c>
      <c r="M11" s="13">
        <v>12000</v>
      </c>
      <c r="N11" s="38">
        <v>749</v>
      </c>
      <c r="O11" s="7">
        <f t="shared" si="4"/>
        <v>1264.312</v>
      </c>
      <c r="Q11" s="38"/>
      <c r="R11" s="7"/>
      <c r="S11" s="13"/>
      <c r="T11" s="38"/>
      <c r="U11" s="7"/>
      <c r="V11" s="13"/>
      <c r="W11" s="21">
        <v>54000</v>
      </c>
      <c r="X11" s="7">
        <f t="shared" si="13"/>
        <v>820</v>
      </c>
      <c r="Y11" s="7">
        <f t="shared" si="8"/>
        <v>1384.1599999999999</v>
      </c>
      <c r="Z11" s="13">
        <v>42000</v>
      </c>
      <c r="AA11" s="51">
        <v>834</v>
      </c>
      <c r="AB11" s="7">
        <f t="shared" si="9"/>
        <v>1407.792</v>
      </c>
      <c r="AC11" s="13">
        <v>36000</v>
      </c>
      <c r="AD11" s="51">
        <v>550</v>
      </c>
      <c r="AE11" s="7">
        <f t="shared" si="12"/>
        <v>928.4</v>
      </c>
      <c r="AF11" s="8">
        <v>0</v>
      </c>
      <c r="AG11">
        <v>655</v>
      </c>
      <c r="AH11" s="7">
        <f t="shared" si="10"/>
        <v>1105.6399999999999</v>
      </c>
      <c r="AJ11" s="21">
        <v>54000</v>
      </c>
      <c r="AK11">
        <v>800</v>
      </c>
      <c r="AL11" s="7">
        <f t="shared" si="11"/>
        <v>1350.3999999999999</v>
      </c>
    </row>
    <row r="12" spans="1:38" ht="12.75">
      <c r="A12" s="6">
        <v>48000</v>
      </c>
      <c r="B12" s="38">
        <v>860</v>
      </c>
      <c r="C12" s="7">
        <f aca="true" t="shared" si="14" ref="C12:C17">B12*1.688</f>
        <v>1451.68</v>
      </c>
      <c r="D12" s="13">
        <v>36000</v>
      </c>
      <c r="E12" s="33">
        <v>860</v>
      </c>
      <c r="F12" s="7">
        <f t="shared" si="1"/>
        <v>1451.68</v>
      </c>
      <c r="G12" s="13">
        <v>36000</v>
      </c>
      <c r="H12" s="33">
        <v>860</v>
      </c>
      <c r="I12" s="7">
        <f t="shared" si="2"/>
        <v>1451.68</v>
      </c>
      <c r="J12" s="13">
        <v>12000</v>
      </c>
      <c r="K12" s="38">
        <v>749</v>
      </c>
      <c r="M12" s="8">
        <v>0</v>
      </c>
      <c r="N12">
        <v>655</v>
      </c>
      <c r="O12" s="7">
        <f t="shared" si="4"/>
        <v>1105.6399999999999</v>
      </c>
      <c r="Q12" s="38"/>
      <c r="R12" s="7"/>
      <c r="S12" s="13"/>
      <c r="T12" s="38"/>
      <c r="U12" s="7"/>
      <c r="W12" s="6">
        <v>48000</v>
      </c>
      <c r="X12" s="7">
        <f t="shared" si="13"/>
        <v>870</v>
      </c>
      <c r="Y12" s="7">
        <f t="shared" si="8"/>
        <v>1468.56</v>
      </c>
      <c r="Z12" s="13">
        <v>36000</v>
      </c>
      <c r="AA12" s="33">
        <v>860</v>
      </c>
      <c r="AB12" s="7">
        <f t="shared" si="9"/>
        <v>1451.68</v>
      </c>
      <c r="AC12" s="13">
        <v>24000</v>
      </c>
      <c r="AD12" s="33">
        <v>855</v>
      </c>
      <c r="AE12" s="7">
        <f>AD12*1.688</f>
        <v>1443.24</v>
      </c>
      <c r="AF12" s="8"/>
      <c r="AG12" s="38"/>
      <c r="AH12" s="7"/>
      <c r="AJ12" s="6">
        <v>48000</v>
      </c>
      <c r="AK12" s="38">
        <v>850</v>
      </c>
      <c r="AL12" s="7">
        <f aca="true" t="shared" si="15" ref="AL12:AL17">AK12*1.688</f>
        <v>1434.8</v>
      </c>
    </row>
    <row r="13" spans="1:38" ht="12.75">
      <c r="A13" s="13">
        <v>42000</v>
      </c>
      <c r="B13" s="33">
        <v>865</v>
      </c>
      <c r="C13" s="7">
        <f t="shared" si="14"/>
        <v>1460.12</v>
      </c>
      <c r="D13" s="13">
        <v>24000</v>
      </c>
      <c r="E13" s="33">
        <v>855</v>
      </c>
      <c r="F13" s="7">
        <f>E13*1.688</f>
        <v>1443.24</v>
      </c>
      <c r="G13" s="13">
        <v>24000</v>
      </c>
      <c r="H13" s="33">
        <v>855</v>
      </c>
      <c r="I13" s="7">
        <f>H13*1.688</f>
        <v>1443.24</v>
      </c>
      <c r="J13" s="8">
        <v>0</v>
      </c>
      <c r="K13">
        <v>655</v>
      </c>
      <c r="N13" s="38"/>
      <c r="O13" s="7"/>
      <c r="P13" s="13"/>
      <c r="Q13" s="38"/>
      <c r="R13" s="7"/>
      <c r="S13" s="13"/>
      <c r="T13" s="38"/>
      <c r="U13" s="7"/>
      <c r="W13" s="13">
        <v>42000</v>
      </c>
      <c r="X13" s="7">
        <f t="shared" si="13"/>
        <v>875</v>
      </c>
      <c r="Y13" s="7">
        <f t="shared" si="8"/>
        <v>1477</v>
      </c>
      <c r="Z13" s="13">
        <v>24000</v>
      </c>
      <c r="AA13" s="33">
        <v>855</v>
      </c>
      <c r="AB13" s="7">
        <f>AA13*1.688</f>
        <v>1443.24</v>
      </c>
      <c r="AC13" s="13">
        <v>12000</v>
      </c>
      <c r="AD13" s="38">
        <v>749</v>
      </c>
      <c r="AE13" s="7">
        <f>AD13*1.688</f>
        <v>1264.312</v>
      </c>
      <c r="AF13" s="8"/>
      <c r="AG13" s="7"/>
      <c r="AH13" s="7"/>
      <c r="AJ13" s="13">
        <v>42000</v>
      </c>
      <c r="AK13" s="33">
        <v>855</v>
      </c>
      <c r="AL13" s="7">
        <f t="shared" si="15"/>
        <v>1443.24</v>
      </c>
    </row>
    <row r="14" spans="1:38" ht="12.75">
      <c r="A14" s="13">
        <v>36000</v>
      </c>
      <c r="B14" s="33">
        <v>870</v>
      </c>
      <c r="C14" s="7">
        <f t="shared" si="14"/>
        <v>1468.56</v>
      </c>
      <c r="D14" s="13">
        <v>12000</v>
      </c>
      <c r="E14" s="38">
        <v>749</v>
      </c>
      <c r="F14" s="7">
        <f>E14*1.688</f>
        <v>1264.312</v>
      </c>
      <c r="G14" s="13">
        <v>12000</v>
      </c>
      <c r="H14" s="38">
        <v>749</v>
      </c>
      <c r="I14" s="7">
        <f>H14*1.688</f>
        <v>1264.312</v>
      </c>
      <c r="N14" s="70" t="s">
        <v>361</v>
      </c>
      <c r="O14" s="7"/>
      <c r="P14" s="8"/>
      <c r="Q14" s="38"/>
      <c r="R14" s="7"/>
      <c r="S14" s="8"/>
      <c r="T14" s="38"/>
      <c r="U14" s="7"/>
      <c r="W14" s="13">
        <v>36000</v>
      </c>
      <c r="X14" s="7">
        <f t="shared" si="13"/>
        <v>880</v>
      </c>
      <c r="Y14" s="7">
        <f t="shared" si="8"/>
        <v>1485.44</v>
      </c>
      <c r="Z14" s="13">
        <v>12000</v>
      </c>
      <c r="AA14" s="38">
        <v>749</v>
      </c>
      <c r="AB14" s="7">
        <f>AA14*1.688</f>
        <v>1264.312</v>
      </c>
      <c r="AC14" s="8">
        <v>0</v>
      </c>
      <c r="AD14">
        <v>655</v>
      </c>
      <c r="AE14" s="7">
        <f>AD14*1.688</f>
        <v>1105.6399999999999</v>
      </c>
      <c r="AJ14" s="13">
        <v>36000</v>
      </c>
      <c r="AK14" s="33">
        <v>860</v>
      </c>
      <c r="AL14" s="7">
        <f t="shared" si="15"/>
        <v>1451.68</v>
      </c>
    </row>
    <row r="15" spans="1:38" ht="12.75">
      <c r="A15" s="13">
        <v>24000</v>
      </c>
      <c r="B15" s="33">
        <v>865</v>
      </c>
      <c r="C15" s="7">
        <f t="shared" si="14"/>
        <v>1460.12</v>
      </c>
      <c r="D15" s="8">
        <v>0</v>
      </c>
      <c r="E15">
        <v>655</v>
      </c>
      <c r="F15" s="7">
        <f>E15*1.688</f>
        <v>1105.6399999999999</v>
      </c>
      <c r="G15" s="8">
        <v>0</v>
      </c>
      <c r="H15">
        <v>655</v>
      </c>
      <c r="I15" s="7">
        <f>H15*1.688</f>
        <v>1105.6399999999999</v>
      </c>
      <c r="W15" s="13">
        <v>24000</v>
      </c>
      <c r="X15" s="7">
        <f t="shared" si="13"/>
        <v>875</v>
      </c>
      <c r="Y15" s="7">
        <f t="shared" si="8"/>
        <v>1477</v>
      </c>
      <c r="Z15" s="8">
        <v>0</v>
      </c>
      <c r="AA15">
        <v>655</v>
      </c>
      <c r="AB15" s="7">
        <f>AA15*1.688</f>
        <v>1105.6399999999999</v>
      </c>
      <c r="AJ15" s="13">
        <v>24000</v>
      </c>
      <c r="AK15" s="33">
        <v>855</v>
      </c>
      <c r="AL15" s="7">
        <f t="shared" si="15"/>
        <v>1443.24</v>
      </c>
    </row>
    <row r="16" spans="1:38" ht="12.75">
      <c r="A16" s="13">
        <v>12000</v>
      </c>
      <c r="B16" s="38">
        <v>759</v>
      </c>
      <c r="C16" s="7">
        <f t="shared" si="14"/>
        <v>1281.192</v>
      </c>
      <c r="W16" s="13">
        <v>12000</v>
      </c>
      <c r="X16" s="7">
        <f t="shared" si="13"/>
        <v>769</v>
      </c>
      <c r="Y16" s="7">
        <f t="shared" si="8"/>
        <v>1298.072</v>
      </c>
      <c r="AJ16" s="13">
        <v>12000</v>
      </c>
      <c r="AK16" s="38">
        <v>749</v>
      </c>
      <c r="AL16" s="7">
        <f t="shared" si="15"/>
        <v>1264.312</v>
      </c>
    </row>
    <row r="17" spans="1:38" ht="12.75">
      <c r="A17" s="8">
        <v>0</v>
      </c>
      <c r="B17">
        <v>665</v>
      </c>
      <c r="C17" s="7">
        <f t="shared" si="14"/>
        <v>1122.52</v>
      </c>
      <c r="S17" s="26"/>
      <c r="W17" s="8">
        <v>0</v>
      </c>
      <c r="X17" s="7">
        <f t="shared" si="13"/>
        <v>675</v>
      </c>
      <c r="Y17" s="7">
        <f t="shared" si="8"/>
        <v>1139.3999999999999</v>
      </c>
      <c r="AJ17" s="8">
        <v>0</v>
      </c>
      <c r="AK17">
        <v>655</v>
      </c>
      <c r="AL17" s="7">
        <f t="shared" si="15"/>
        <v>1105.6399999999999</v>
      </c>
    </row>
    <row r="19" spans="12:23" ht="12.75">
      <c r="L19" s="25" t="s">
        <v>341</v>
      </c>
      <c r="W19" s="24" t="s">
        <v>606</v>
      </c>
    </row>
    <row r="20" spans="1:23" ht="12.75">
      <c r="A20" t="s">
        <v>632</v>
      </c>
      <c r="W20" s="24" t="s">
        <v>613</v>
      </c>
    </row>
    <row r="22" ht="12.75">
      <c r="L22" s="55" t="s">
        <v>765</v>
      </c>
    </row>
    <row r="23" spans="1:22" ht="12.75">
      <c r="A23" s="33" t="s">
        <v>688</v>
      </c>
      <c r="L23" s="55" t="s">
        <v>352</v>
      </c>
      <c r="R23" s="40"/>
      <c r="V23" s="8"/>
    </row>
    <row r="24" spans="1:23" ht="12.75">
      <c r="A24" t="s">
        <v>598</v>
      </c>
      <c r="R24" s="40"/>
      <c r="U24" s="8"/>
      <c r="V24" s="22"/>
      <c r="W24" s="22"/>
    </row>
    <row r="25" spans="18:21" ht="12.75">
      <c r="R25" s="11"/>
      <c r="S25" s="11"/>
      <c r="T25" s="59"/>
      <c r="U25" s="83"/>
    </row>
    <row r="26" spans="19:33" ht="12.75">
      <c r="S26" s="55"/>
      <c r="U26" s="8"/>
      <c r="AA26" s="14"/>
      <c r="AB26" s="14"/>
      <c r="AC26" s="14"/>
      <c r="AD26" s="14"/>
      <c r="AE26" s="69"/>
      <c r="AF26" s="14"/>
      <c r="AG26" s="14"/>
    </row>
    <row r="27" spans="9:26" ht="12.75">
      <c r="I27" s="1" t="s">
        <v>582</v>
      </c>
      <c r="M27" s="11" t="s">
        <v>343</v>
      </c>
      <c r="N27" s="11" t="s">
        <v>347</v>
      </c>
      <c r="R27" s="27"/>
      <c r="S27" s="11"/>
      <c r="T27" s="11"/>
      <c r="X27" s="8"/>
      <c r="Z27" s="8"/>
    </row>
    <row r="28" spans="13:26" ht="12.75">
      <c r="M28" s="27"/>
      <c r="N28" s="27"/>
      <c r="R28" s="27"/>
      <c r="S28" s="27"/>
      <c r="T28" s="25"/>
      <c r="U28" s="25"/>
      <c r="X28" s="22"/>
      <c r="Z28" s="6"/>
    </row>
    <row r="29" spans="13:26" ht="12.75">
      <c r="M29" s="27"/>
      <c r="N29" s="27"/>
      <c r="O29" t="s">
        <v>622</v>
      </c>
      <c r="P29" s="139" t="s">
        <v>1627</v>
      </c>
      <c r="R29" s="27"/>
      <c r="S29" s="27"/>
      <c r="T29" s="27"/>
      <c r="U29" s="34"/>
      <c r="V29" s="8"/>
      <c r="X29" s="8"/>
      <c r="Z29" s="6"/>
    </row>
    <row r="30" spans="13:26" ht="12.75">
      <c r="M30" s="27" t="s">
        <v>346</v>
      </c>
      <c r="N30" s="27" t="s">
        <v>353</v>
      </c>
      <c r="O30" t="s">
        <v>830</v>
      </c>
      <c r="P30" s="24" t="s">
        <v>1241</v>
      </c>
      <c r="R30" s="27"/>
      <c r="S30" s="27"/>
      <c r="T30" s="27"/>
      <c r="U30" s="34"/>
      <c r="V30" s="84"/>
      <c r="X30" s="7"/>
      <c r="Z30" s="6"/>
    </row>
    <row r="31" spans="13:26" ht="12.75">
      <c r="M31" s="27" t="s">
        <v>358</v>
      </c>
      <c r="N31" s="27" t="s">
        <v>358</v>
      </c>
      <c r="O31" t="s">
        <v>719</v>
      </c>
      <c r="R31" s="27"/>
      <c r="S31" s="72"/>
      <c r="T31" s="27"/>
      <c r="U31" s="34"/>
      <c r="V31" s="8"/>
      <c r="W31" s="40"/>
      <c r="X31" s="8"/>
      <c r="Z31" s="6"/>
    </row>
    <row r="32" spans="13:26" ht="12.75">
      <c r="M32" s="23" t="s">
        <v>773</v>
      </c>
      <c r="N32" s="23" t="s">
        <v>774</v>
      </c>
      <c r="R32" s="27"/>
      <c r="S32" s="72"/>
      <c r="T32" s="72"/>
      <c r="U32" s="34"/>
      <c r="V32" s="24"/>
      <c r="W32" s="40"/>
      <c r="X32" s="8"/>
      <c r="Z32" s="6"/>
    </row>
    <row r="33" spans="13:26" ht="12.75">
      <c r="M33" s="27"/>
      <c r="N33" s="27"/>
      <c r="P33" s="126"/>
      <c r="R33" s="32"/>
      <c r="S33" s="107"/>
      <c r="T33" s="107"/>
      <c r="U33" s="100"/>
      <c r="V33" s="24"/>
      <c r="X33" s="8"/>
      <c r="Z33" s="6"/>
    </row>
    <row r="34" spans="13:26" ht="12.75">
      <c r="M34" s="27"/>
      <c r="N34" s="27"/>
      <c r="R34" s="27"/>
      <c r="S34" s="107"/>
      <c r="T34" s="107"/>
      <c r="V34" s="8"/>
      <c r="W34" s="40"/>
      <c r="X34" s="8"/>
      <c r="Z34" s="6"/>
    </row>
    <row r="35" spans="13:31" ht="12.75">
      <c r="M35" s="77">
        <v>1085</v>
      </c>
      <c r="N35" s="77">
        <v>1085</v>
      </c>
      <c r="O35" t="s">
        <v>862</v>
      </c>
      <c r="R35" s="27"/>
      <c r="X35" s="8"/>
      <c r="AE35" s="59"/>
    </row>
    <row r="36" spans="13:24" ht="12.75">
      <c r="M36" s="77">
        <f>M35*6.5</f>
        <v>7052.5</v>
      </c>
      <c r="N36" s="77">
        <f>N35*6.5</f>
        <v>7052.5</v>
      </c>
      <c r="O36" t="s">
        <v>266</v>
      </c>
      <c r="Q36" s="24" t="s">
        <v>655</v>
      </c>
      <c r="R36" s="27"/>
      <c r="S36" s="77"/>
      <c r="T36" s="77"/>
      <c r="V36" s="8"/>
      <c r="X36" s="8"/>
    </row>
    <row r="37" spans="13:24" ht="12.75">
      <c r="M37" s="77">
        <f>M35*6.8</f>
        <v>7378</v>
      </c>
      <c r="N37" s="77">
        <f>N35*6.8</f>
        <v>7378</v>
      </c>
      <c r="O37" t="s">
        <v>722</v>
      </c>
      <c r="Q37" s="24" t="s">
        <v>656</v>
      </c>
      <c r="R37" s="27"/>
      <c r="S37" s="77"/>
      <c r="T37" s="77"/>
      <c r="V37" s="8"/>
      <c r="X37" s="8"/>
    </row>
    <row r="38" spans="13:24" ht="12.75">
      <c r="M38" s="23" t="s">
        <v>768</v>
      </c>
      <c r="N38" s="23" t="s">
        <v>768</v>
      </c>
      <c r="O38" s="24"/>
      <c r="R38" s="27"/>
      <c r="S38" s="77"/>
      <c r="T38" s="77"/>
      <c r="W38" s="40"/>
      <c r="X38" s="8"/>
    </row>
    <row r="39" spans="13:24" ht="12.75">
      <c r="M39" s="27"/>
      <c r="N39" s="27"/>
      <c r="R39" s="27"/>
      <c r="S39" s="23"/>
      <c r="T39" s="23"/>
      <c r="U39" s="24"/>
      <c r="W39" s="40"/>
      <c r="X39" s="8"/>
    </row>
    <row r="40" spans="13:24" ht="12.75">
      <c r="M40" s="27"/>
      <c r="N40" s="27"/>
      <c r="O40" s="14" t="s">
        <v>29</v>
      </c>
      <c r="R40" s="27"/>
      <c r="T40" s="27"/>
      <c r="U40" s="14"/>
      <c r="X40" s="8"/>
    </row>
    <row r="41" spans="15:24" ht="12.75">
      <c r="O41" s="148" t="s">
        <v>813</v>
      </c>
      <c r="P41" s="60" t="s">
        <v>343</v>
      </c>
      <c r="Q41" s="60" t="s">
        <v>347</v>
      </c>
      <c r="S41" s="108"/>
      <c r="T41" s="108"/>
      <c r="V41" s="8"/>
      <c r="W41" s="40"/>
      <c r="X41" s="8"/>
    </row>
    <row r="42" spans="13:24" ht="12.75">
      <c r="M42" s="27" t="s">
        <v>1352</v>
      </c>
      <c r="N42" s="27" t="s">
        <v>921</v>
      </c>
      <c r="O42" s="159" t="s">
        <v>792</v>
      </c>
      <c r="P42" s="25" t="s">
        <v>811</v>
      </c>
      <c r="Q42" s="25" t="s">
        <v>812</v>
      </c>
      <c r="S42" s="72"/>
      <c r="U42" s="35"/>
      <c r="V42" s="8"/>
      <c r="W42" s="40"/>
      <c r="X42" s="8"/>
    </row>
    <row r="43" spans="13:21" ht="12.75">
      <c r="M43" s="27" t="s">
        <v>921</v>
      </c>
      <c r="N43" s="27" t="s">
        <v>1766</v>
      </c>
      <c r="O43" s="159" t="s">
        <v>795</v>
      </c>
      <c r="P43" s="25" t="s">
        <v>805</v>
      </c>
      <c r="Q43" s="25" t="s">
        <v>806</v>
      </c>
      <c r="S43" s="27"/>
      <c r="U43" s="35"/>
    </row>
    <row r="44" spans="13:21" ht="12.75">
      <c r="M44" s="27" t="s">
        <v>1766</v>
      </c>
      <c r="N44" s="27" t="s">
        <v>1353</v>
      </c>
      <c r="O44" s="159" t="s">
        <v>793</v>
      </c>
      <c r="P44" s="25" t="s">
        <v>809</v>
      </c>
      <c r="Q44" s="25" t="s">
        <v>810</v>
      </c>
      <c r="S44" s="27"/>
      <c r="U44" s="35"/>
    </row>
    <row r="45" spans="13:19" ht="12.75">
      <c r="M45" s="27" t="s">
        <v>1257</v>
      </c>
      <c r="N45" s="27" t="s">
        <v>572</v>
      </c>
      <c r="O45" s="159" t="s">
        <v>794</v>
      </c>
      <c r="P45" s="25" t="s">
        <v>807</v>
      </c>
      <c r="Q45" s="25" t="s">
        <v>808</v>
      </c>
      <c r="S45" s="23"/>
    </row>
    <row r="46" spans="13:18" ht="12.75">
      <c r="M46" s="23" t="s">
        <v>163</v>
      </c>
      <c r="N46" s="23" t="s">
        <v>791</v>
      </c>
      <c r="P46" s="23" t="s">
        <v>814</v>
      </c>
      <c r="Q46" s="23" t="s">
        <v>814</v>
      </c>
      <c r="R46" s="27"/>
    </row>
    <row r="47" spans="13:18" ht="12.75">
      <c r="M47" s="27"/>
      <c r="N47" s="27"/>
      <c r="R47" s="27"/>
    </row>
    <row r="48" spans="9:20" ht="12.75">
      <c r="I48" s="1" t="s">
        <v>583</v>
      </c>
      <c r="M48" s="27"/>
      <c r="N48" s="27"/>
      <c r="O48" s="14" t="s">
        <v>1073</v>
      </c>
      <c r="R48" s="27"/>
      <c r="T48" s="27"/>
    </row>
    <row r="49" spans="13:20" ht="12.75">
      <c r="M49" s="27" t="s">
        <v>344</v>
      </c>
      <c r="N49" s="27" t="s">
        <v>344</v>
      </c>
      <c r="Q49" s="134"/>
      <c r="R49" s="27"/>
      <c r="T49" s="23"/>
    </row>
    <row r="50" spans="13:23" ht="12.75">
      <c r="M50" s="27" t="s">
        <v>345</v>
      </c>
      <c r="N50" s="27" t="s">
        <v>345</v>
      </c>
      <c r="Q50" s="24" t="s">
        <v>766</v>
      </c>
      <c r="R50" s="27"/>
      <c r="W50" s="40"/>
    </row>
    <row r="51" spans="13:23" ht="12.75">
      <c r="M51" s="23" t="s">
        <v>776</v>
      </c>
      <c r="N51" s="23" t="s">
        <v>777</v>
      </c>
      <c r="Q51" s="24"/>
      <c r="R51" s="27"/>
      <c r="S51" s="40"/>
      <c r="T51" s="40"/>
      <c r="W51" s="40"/>
    </row>
    <row r="52" spans="13:23" ht="12.75">
      <c r="M52" s="27"/>
      <c r="N52" s="27"/>
      <c r="Q52" s="24"/>
      <c r="R52" s="27"/>
      <c r="S52" s="23"/>
      <c r="T52" s="23"/>
      <c r="W52" s="40"/>
    </row>
    <row r="53" spans="13:18" ht="12.75">
      <c r="M53" s="27"/>
      <c r="N53" s="27"/>
      <c r="O53" s="14" t="s">
        <v>1263</v>
      </c>
      <c r="R53" s="27"/>
    </row>
    <row r="54" spans="13:20" ht="12.75">
      <c r="M54" s="27" t="s">
        <v>779</v>
      </c>
      <c r="N54" s="27" t="s">
        <v>786</v>
      </c>
      <c r="O54" s="34" t="s">
        <v>1475</v>
      </c>
      <c r="R54" s="27"/>
      <c r="S54" s="72"/>
      <c r="T54" s="72"/>
    </row>
    <row r="55" spans="13:20" ht="12.75">
      <c r="M55" s="27" t="s">
        <v>781</v>
      </c>
      <c r="N55" s="27" t="s">
        <v>787</v>
      </c>
      <c r="O55" s="34" t="s">
        <v>1476</v>
      </c>
      <c r="R55" s="27"/>
      <c r="S55" s="23"/>
      <c r="T55" s="23"/>
    </row>
    <row r="56" spans="13:18" ht="12.75">
      <c r="M56" s="27" t="s">
        <v>780</v>
      </c>
      <c r="N56" s="27" t="s">
        <v>788</v>
      </c>
      <c r="O56" s="34" t="s">
        <v>1477</v>
      </c>
      <c r="R56" s="27"/>
    </row>
    <row r="57" spans="13:20" ht="12.75">
      <c r="M57" s="27" t="s">
        <v>782</v>
      </c>
      <c r="N57" s="27" t="s">
        <v>1</v>
      </c>
      <c r="O57" s="34" t="s">
        <v>1478</v>
      </c>
      <c r="R57" s="27"/>
      <c r="S57" s="39"/>
      <c r="T57" s="39"/>
    </row>
    <row r="58" spans="13:20" ht="12.75">
      <c r="M58" s="27" t="s">
        <v>783</v>
      </c>
      <c r="N58" s="27" t="s">
        <v>789</v>
      </c>
      <c r="O58" s="34" t="s">
        <v>1443</v>
      </c>
      <c r="R58" s="27"/>
      <c r="S58" s="27"/>
      <c r="T58" s="27"/>
    </row>
    <row r="59" spans="13:20" ht="12.75">
      <c r="M59" s="27" t="s">
        <v>784</v>
      </c>
      <c r="N59" s="27" t="s">
        <v>487</v>
      </c>
      <c r="O59" s="34" t="s">
        <v>1479</v>
      </c>
      <c r="R59" s="27"/>
      <c r="S59" s="23"/>
      <c r="T59" s="23"/>
    </row>
    <row r="60" spans="13:23" ht="12.75">
      <c r="M60" s="27" t="s">
        <v>785</v>
      </c>
      <c r="N60" s="27" t="s">
        <v>790</v>
      </c>
      <c r="O60" s="34" t="s">
        <v>992</v>
      </c>
      <c r="R60" s="27"/>
      <c r="S60" s="39"/>
      <c r="T60" s="39"/>
      <c r="W60" s="40"/>
    </row>
    <row r="61" spans="13:19" ht="12.75">
      <c r="M61" s="23" t="s">
        <v>778</v>
      </c>
      <c r="N61" s="23" t="s">
        <v>778</v>
      </c>
      <c r="R61" s="27"/>
      <c r="S61" s="39"/>
    </row>
    <row r="62" spans="18:19" ht="12.75">
      <c r="R62" s="27"/>
      <c r="S62" s="39"/>
    </row>
    <row r="63" spans="18:19" ht="12.75">
      <c r="R63" s="27"/>
      <c r="S63" s="23"/>
    </row>
    <row r="64" spans="13:18" ht="12.75">
      <c r="M64" s="145" t="s">
        <v>801</v>
      </c>
      <c r="N64" s="145" t="s">
        <v>801</v>
      </c>
      <c r="O64" s="14" t="s">
        <v>1679</v>
      </c>
      <c r="R64" s="27"/>
    </row>
    <row r="65" spans="13:23" ht="12.75">
      <c r="M65" s="27" t="s">
        <v>802</v>
      </c>
      <c r="N65" s="27" t="s">
        <v>803</v>
      </c>
      <c r="O65" t="s">
        <v>328</v>
      </c>
      <c r="Q65" s="135" t="s">
        <v>1656</v>
      </c>
      <c r="R65" s="27"/>
      <c r="S65" s="85"/>
      <c r="T65" s="85"/>
      <c r="U65" s="14"/>
      <c r="W65" s="40"/>
    </row>
    <row r="66" spans="13:23" ht="12.75">
      <c r="M66" s="27"/>
      <c r="N66" s="27"/>
      <c r="O66" t="s">
        <v>329</v>
      </c>
      <c r="Q66" s="135" t="s">
        <v>1589</v>
      </c>
      <c r="R66" s="27"/>
      <c r="S66" s="23"/>
      <c r="T66" s="107"/>
      <c r="W66" s="40"/>
    </row>
    <row r="67" spans="13:23" ht="12.75">
      <c r="M67" s="27" t="s">
        <v>365</v>
      </c>
      <c r="N67" s="27" t="s">
        <v>804</v>
      </c>
      <c r="O67" t="s">
        <v>330</v>
      </c>
      <c r="Q67" s="135" t="s">
        <v>1657</v>
      </c>
      <c r="R67" s="27"/>
      <c r="S67" s="27"/>
      <c r="T67" s="27"/>
      <c r="W67" s="40"/>
    </row>
    <row r="68" spans="13:23" ht="12.75">
      <c r="M68" s="23" t="s">
        <v>1228</v>
      </c>
      <c r="N68" s="23" t="s">
        <v>924</v>
      </c>
      <c r="R68" s="27"/>
      <c r="S68" s="27"/>
      <c r="T68" s="27"/>
      <c r="W68" s="40"/>
    </row>
    <row r="69" spans="9:23" ht="12.75">
      <c r="I69" s="1" t="s">
        <v>584</v>
      </c>
      <c r="M69" s="27"/>
      <c r="N69" s="27"/>
      <c r="R69" s="27"/>
      <c r="S69" s="23"/>
      <c r="T69" s="23"/>
      <c r="W69" s="40"/>
    </row>
    <row r="70" spans="13:23" ht="12.75">
      <c r="M70" s="27"/>
      <c r="N70" s="27"/>
      <c r="R70" s="27"/>
      <c r="W70" s="40"/>
    </row>
    <row r="71" spans="13:23" ht="12.75">
      <c r="M71" s="71" t="s">
        <v>772</v>
      </c>
      <c r="N71" s="71" t="s">
        <v>314</v>
      </c>
      <c r="O71" s="14" t="s">
        <v>1680</v>
      </c>
      <c r="U71" s="11"/>
      <c r="W71" s="40"/>
    </row>
    <row r="72" spans="13:23" ht="12.75">
      <c r="M72" s="23" t="s">
        <v>775</v>
      </c>
      <c r="N72" s="23" t="s">
        <v>1317</v>
      </c>
      <c r="W72" s="40"/>
    </row>
    <row r="73" spans="13:23" ht="12.75">
      <c r="M73" s="27"/>
      <c r="N73" s="27"/>
      <c r="U73" s="34"/>
      <c r="V73" s="34"/>
      <c r="W73" s="40"/>
    </row>
    <row r="74" spans="13:23" ht="12.75">
      <c r="M74" s="27" t="s">
        <v>1862</v>
      </c>
      <c r="N74" s="27" t="s">
        <v>1862</v>
      </c>
      <c r="O74" t="s">
        <v>1765</v>
      </c>
      <c r="U74" s="27"/>
      <c r="W74" s="27"/>
    </row>
    <row r="75" spans="13:23" ht="12.75">
      <c r="M75" s="23" t="s">
        <v>1661</v>
      </c>
      <c r="N75" s="23" t="s">
        <v>1661</v>
      </c>
      <c r="O75" t="s">
        <v>1770</v>
      </c>
      <c r="U75" s="34"/>
      <c r="V75" s="34"/>
      <c r="W75" s="27"/>
    </row>
    <row r="76" spans="13:23" ht="12.75">
      <c r="M76" s="27"/>
      <c r="N76" s="27"/>
      <c r="U76" s="27"/>
      <c r="W76" s="40"/>
    </row>
    <row r="77" spans="13:23" ht="12.75">
      <c r="M77" s="27" t="s">
        <v>175</v>
      </c>
      <c r="N77" s="27" t="s">
        <v>175</v>
      </c>
      <c r="O77" t="s">
        <v>1076</v>
      </c>
      <c r="U77" s="34"/>
      <c r="V77" s="34"/>
      <c r="W77" s="27"/>
    </row>
    <row r="78" spans="13:21" ht="12.75">
      <c r="M78" s="23" t="s">
        <v>1809</v>
      </c>
      <c r="N78" s="23" t="s">
        <v>1809</v>
      </c>
      <c r="U78" s="27"/>
    </row>
    <row r="79" spans="13:22" ht="12.75">
      <c r="M79" s="27"/>
      <c r="N79" s="27"/>
      <c r="U79" s="34"/>
      <c r="V79" s="34"/>
    </row>
    <row r="80" spans="13:15" ht="12.75">
      <c r="M80" s="27" t="s">
        <v>573</v>
      </c>
      <c r="N80" s="27" t="s">
        <v>573</v>
      </c>
      <c r="O80" t="s">
        <v>260</v>
      </c>
    </row>
    <row r="81" spans="13:21" ht="12.75">
      <c r="M81" s="23" t="s">
        <v>888</v>
      </c>
      <c r="N81" s="23" t="s">
        <v>888</v>
      </c>
      <c r="S81" s="27"/>
      <c r="T81" s="27"/>
      <c r="U81" s="45"/>
    </row>
    <row r="82" spans="13:23" ht="12.75">
      <c r="M82" s="27"/>
      <c r="N82" s="27"/>
      <c r="S82" s="32"/>
      <c r="T82" s="32"/>
      <c r="W82" s="40"/>
    </row>
    <row r="83" spans="13:21" ht="12.75">
      <c r="M83" s="27"/>
      <c r="N83" s="27"/>
      <c r="O83" s="11" t="s">
        <v>1754</v>
      </c>
      <c r="S83" s="27"/>
      <c r="T83" s="27"/>
      <c r="U83" s="27"/>
    </row>
    <row r="84" spans="13:20" ht="12.75">
      <c r="M84" s="27"/>
      <c r="N84" s="27"/>
      <c r="S84" s="23"/>
      <c r="T84" s="23"/>
    </row>
    <row r="85" spans="13:20" ht="12.75">
      <c r="M85" s="27"/>
      <c r="N85" s="27"/>
      <c r="O85" t="s">
        <v>340</v>
      </c>
      <c r="S85" s="27"/>
      <c r="T85" s="27"/>
    </row>
    <row r="86" spans="18:21" ht="12.75">
      <c r="R86" s="40"/>
      <c r="S86" s="27"/>
      <c r="T86" s="27"/>
      <c r="U86" s="27"/>
    </row>
    <row r="87" spans="19:23" ht="12.75">
      <c r="S87" s="34"/>
      <c r="T87" s="34"/>
      <c r="U87" s="34"/>
      <c r="V87" s="34"/>
      <c r="W87" s="34"/>
    </row>
    <row r="88" spans="15:23" ht="12.75">
      <c r="O88" t="s">
        <v>568</v>
      </c>
      <c r="R88" s="39"/>
      <c r="S88" s="34"/>
      <c r="T88" s="34"/>
      <c r="U88" s="45"/>
      <c r="V88" s="34"/>
      <c r="W88" s="34"/>
    </row>
    <row r="89" spans="13:23" ht="12.75">
      <c r="M89" s="27"/>
      <c r="N89" s="27"/>
      <c r="R89" s="27"/>
      <c r="S89" s="34"/>
      <c r="T89" s="34"/>
      <c r="U89" s="34"/>
      <c r="V89" s="34"/>
      <c r="W89" s="34"/>
    </row>
    <row r="90" spans="9:23" ht="12.75">
      <c r="I90" s="1"/>
      <c r="M90" s="27"/>
      <c r="N90" s="27"/>
      <c r="R90" s="27"/>
      <c r="S90" s="34"/>
      <c r="T90" s="34"/>
      <c r="U90" s="34"/>
      <c r="V90" s="34"/>
      <c r="W90" s="34"/>
    </row>
    <row r="91" spans="9:23" ht="12.75">
      <c r="I91" s="1" t="s">
        <v>585</v>
      </c>
      <c r="M91" s="27"/>
      <c r="N91" s="27"/>
      <c r="S91" s="34"/>
      <c r="T91" s="34"/>
      <c r="U91" s="34"/>
      <c r="V91" s="34"/>
      <c r="W91" s="34"/>
    </row>
    <row r="92" spans="13:23" ht="12.75">
      <c r="M92" s="27"/>
      <c r="N92" s="27"/>
      <c r="O92" s="14" t="s">
        <v>1077</v>
      </c>
      <c r="S92" s="34"/>
      <c r="T92" s="34"/>
      <c r="U92" s="30"/>
      <c r="V92" s="34"/>
      <c r="W92" s="34"/>
    </row>
    <row r="93" spans="13:23" ht="12.75">
      <c r="M93" s="27"/>
      <c r="N93" s="27"/>
      <c r="O93" t="s">
        <v>1078</v>
      </c>
      <c r="S93" s="34"/>
      <c r="T93" s="34"/>
      <c r="U93" s="34"/>
      <c r="V93" s="34"/>
      <c r="W93" s="34"/>
    </row>
    <row r="94" spans="13:23" ht="12.75">
      <c r="M94" s="27"/>
      <c r="N94" s="27"/>
      <c r="S94" s="160"/>
      <c r="T94" s="160"/>
      <c r="U94" s="45"/>
      <c r="V94" s="34"/>
      <c r="W94" s="34"/>
    </row>
    <row r="95" spans="10:23" ht="12.75">
      <c r="J95" s="27"/>
      <c r="M95" s="27"/>
      <c r="N95" s="27"/>
      <c r="S95" s="34"/>
      <c r="T95" s="34"/>
      <c r="U95" s="34"/>
      <c r="V95" s="34"/>
      <c r="W95" s="34"/>
    </row>
    <row r="96" spans="10:23" ht="12.75">
      <c r="J96" s="27"/>
      <c r="M96" s="27"/>
      <c r="N96" s="27"/>
      <c r="S96" s="34"/>
      <c r="T96" s="34"/>
      <c r="U96" s="34"/>
      <c r="V96" s="34"/>
      <c r="W96" s="34"/>
    </row>
    <row r="97" spans="10:23" ht="12.75">
      <c r="J97" s="27"/>
      <c r="M97" s="27"/>
      <c r="N97" s="27"/>
      <c r="O97" t="s">
        <v>1610</v>
      </c>
      <c r="S97" s="34"/>
      <c r="T97" s="34"/>
      <c r="U97" s="34"/>
      <c r="V97" s="61"/>
      <c r="W97" s="34"/>
    </row>
    <row r="98" spans="10:23" ht="12.75">
      <c r="J98" s="27"/>
      <c r="M98" s="27"/>
      <c r="N98" s="27"/>
      <c r="S98" s="34"/>
      <c r="T98" s="34"/>
      <c r="U98" s="34"/>
      <c r="V98" s="34"/>
      <c r="W98" s="34"/>
    </row>
    <row r="99" spans="13:23" ht="12.75">
      <c r="M99" s="27"/>
      <c r="N99" s="27"/>
      <c r="S99" s="34"/>
      <c r="T99" s="34"/>
      <c r="U99" s="34"/>
      <c r="V99" s="34"/>
      <c r="W99" s="34"/>
    </row>
    <row r="100" spans="19:23" ht="12.75">
      <c r="S100" s="34"/>
      <c r="T100" s="34"/>
      <c r="U100" s="34"/>
      <c r="V100" s="61"/>
      <c r="W100" s="34"/>
    </row>
    <row r="101" spans="19:23" ht="12.75">
      <c r="S101" s="34"/>
      <c r="T101" s="34"/>
      <c r="U101" s="34"/>
      <c r="V101" s="34"/>
      <c r="W101" s="34"/>
    </row>
    <row r="102" spans="19:23" ht="12.75">
      <c r="S102" s="34"/>
      <c r="T102" s="34"/>
      <c r="U102" s="34"/>
      <c r="V102" s="34"/>
      <c r="W102" s="34"/>
    </row>
    <row r="103" spans="10:23" ht="12.75">
      <c r="J103" s="27"/>
      <c r="S103" s="34"/>
      <c r="T103" s="34"/>
      <c r="U103" s="34"/>
      <c r="V103" s="61"/>
      <c r="W103" s="34"/>
    </row>
    <row r="104" spans="19:23" ht="12.75">
      <c r="S104" s="34"/>
      <c r="T104" s="34"/>
      <c r="U104" s="34"/>
      <c r="V104" s="34"/>
      <c r="W104" s="34"/>
    </row>
    <row r="105" spans="19:23" ht="12.75">
      <c r="S105" s="34"/>
      <c r="T105" s="34"/>
      <c r="U105" s="34"/>
      <c r="V105" s="34"/>
      <c r="W105" s="34"/>
    </row>
    <row r="106" spans="13:23" ht="12.75">
      <c r="M106" s="102" t="s">
        <v>767</v>
      </c>
      <c r="N106" s="102" t="s">
        <v>767</v>
      </c>
      <c r="O106" s="11" t="s">
        <v>715</v>
      </c>
      <c r="S106" s="34"/>
      <c r="T106" s="34"/>
      <c r="U106" s="34"/>
      <c r="V106" s="61"/>
      <c r="W106" s="34"/>
    </row>
    <row r="107" spans="13:23" ht="12.75">
      <c r="M107" s="23"/>
      <c r="N107" s="23"/>
      <c r="S107" s="34"/>
      <c r="T107" s="34"/>
      <c r="U107" s="34"/>
      <c r="V107" s="34"/>
      <c r="W107" s="34"/>
    </row>
    <row r="108" spans="13:23" ht="12.75">
      <c r="M108" s="62">
        <v>10200</v>
      </c>
      <c r="N108" s="62">
        <v>10200</v>
      </c>
      <c r="O108" s="34" t="s">
        <v>1739</v>
      </c>
      <c r="P108" s="34" t="s">
        <v>1750</v>
      </c>
      <c r="S108" s="34"/>
      <c r="T108" s="34"/>
      <c r="U108" s="34"/>
      <c r="V108" s="34"/>
      <c r="W108" s="34"/>
    </row>
    <row r="109" spans="13:23" ht="12.75">
      <c r="M109" s="27">
        <v>0.77</v>
      </c>
      <c r="N109" s="27">
        <v>0.77</v>
      </c>
      <c r="O109" s="27" t="s">
        <v>714</v>
      </c>
      <c r="S109" s="34"/>
      <c r="T109" s="34"/>
      <c r="U109" s="34"/>
      <c r="V109" s="34"/>
      <c r="W109" s="34"/>
    </row>
    <row r="110" spans="13:23" ht="12.75">
      <c r="M110" s="31">
        <f>(M108*M109)/3600</f>
        <v>2.1816666666666666</v>
      </c>
      <c r="N110" s="31">
        <f>(N108*N109)/3600</f>
        <v>2.1816666666666666</v>
      </c>
      <c r="O110" s="34" t="s">
        <v>1740</v>
      </c>
      <c r="P110" s="34" t="s">
        <v>1751</v>
      </c>
      <c r="S110" s="34"/>
      <c r="T110" s="34"/>
      <c r="U110" s="45"/>
      <c r="V110" s="34"/>
      <c r="W110" s="34"/>
    </row>
    <row r="111" spans="13:23" ht="12.75">
      <c r="M111" s="40"/>
      <c r="N111" s="40"/>
      <c r="O111" s="27"/>
      <c r="S111" s="34"/>
      <c r="T111" s="34"/>
      <c r="U111" s="34"/>
      <c r="V111" s="34"/>
      <c r="W111" s="34"/>
    </row>
    <row r="112" spans="9:23" ht="12.75">
      <c r="I112" s="1" t="s">
        <v>589</v>
      </c>
      <c r="M112" s="94">
        <v>16000</v>
      </c>
      <c r="N112" s="94">
        <v>16000</v>
      </c>
      <c r="O112" s="34" t="s">
        <v>1846</v>
      </c>
      <c r="P112" s="34" t="s">
        <v>1750</v>
      </c>
      <c r="S112" s="34"/>
      <c r="T112" s="34"/>
      <c r="U112" s="34"/>
      <c r="V112" s="34"/>
      <c r="W112" s="34"/>
    </row>
    <row r="113" spans="13:23" ht="12.75">
      <c r="M113" s="27">
        <v>2.1</v>
      </c>
      <c r="N113" s="27">
        <v>2.1</v>
      </c>
      <c r="O113" s="27" t="s">
        <v>714</v>
      </c>
      <c r="S113" s="84"/>
      <c r="T113" s="34"/>
      <c r="U113" s="34"/>
      <c r="V113" s="34"/>
      <c r="W113" s="34"/>
    </row>
    <row r="114" spans="13:23" ht="12.75">
      <c r="M114" s="31">
        <f>(M112*M113)/3600</f>
        <v>9.333333333333334</v>
      </c>
      <c r="N114" s="31">
        <f>(N112*N113)/3600</f>
        <v>9.333333333333334</v>
      </c>
      <c r="O114" s="34" t="s">
        <v>1740</v>
      </c>
      <c r="P114" s="34" t="s">
        <v>1751</v>
      </c>
      <c r="S114" s="34"/>
      <c r="T114" s="34"/>
      <c r="U114" s="34"/>
      <c r="V114" s="34"/>
      <c r="W114" s="34"/>
    </row>
    <row r="115" spans="13:23" ht="12.75">
      <c r="M115" s="23" t="s">
        <v>1817</v>
      </c>
      <c r="N115" s="23" t="s">
        <v>1817</v>
      </c>
      <c r="S115" s="34"/>
      <c r="T115" s="34"/>
      <c r="U115" s="34"/>
      <c r="V115" s="34"/>
      <c r="W115" s="34"/>
    </row>
    <row r="116" spans="13:20" ht="12.75">
      <c r="M116" s="23" t="s">
        <v>1523</v>
      </c>
      <c r="N116" s="23" t="s">
        <v>1523</v>
      </c>
      <c r="O116" s="23"/>
      <c r="S116" s="27"/>
      <c r="T116" s="27"/>
    </row>
    <row r="117" spans="19:20" ht="12.75">
      <c r="S117" s="27"/>
      <c r="T117" s="27"/>
    </row>
    <row r="118" ht="12.75">
      <c r="S118" s="27"/>
    </row>
    <row r="119" spans="15:19" ht="12.75">
      <c r="O119" s="11" t="s">
        <v>729</v>
      </c>
      <c r="S119" s="27"/>
    </row>
    <row r="120" ht="12.75">
      <c r="S120" s="23"/>
    </row>
    <row r="121" ht="12.75">
      <c r="S121" s="27"/>
    </row>
    <row r="122" spans="19:22" ht="12.75">
      <c r="S122" s="27"/>
      <c r="V122" s="27"/>
    </row>
    <row r="123" spans="12:15" ht="12.75">
      <c r="L123" s="27"/>
      <c r="M123" s="27"/>
      <c r="N123" s="27"/>
      <c r="O123" s="11" t="s">
        <v>343</v>
      </c>
    </row>
    <row r="124" spans="12:16" ht="12.75">
      <c r="L124" s="27"/>
      <c r="M124" s="27"/>
      <c r="N124" s="27"/>
      <c r="O124" s="23" t="s">
        <v>769</v>
      </c>
      <c r="P124" s="24"/>
    </row>
    <row r="125" spans="11:14" ht="12.75">
      <c r="K125" s="24" t="s">
        <v>1911</v>
      </c>
      <c r="M125" s="27"/>
      <c r="N125" s="27"/>
    </row>
    <row r="126" spans="12:14" ht="12.75">
      <c r="L126" s="27"/>
      <c r="M126" s="27"/>
      <c r="N126" s="27"/>
    </row>
    <row r="127" spans="11:14" ht="12.75">
      <c r="K127" s="27" t="s">
        <v>250</v>
      </c>
      <c r="L127" s="27" t="s">
        <v>729</v>
      </c>
      <c r="M127" s="27" t="s">
        <v>729</v>
      </c>
      <c r="N127" s="27"/>
    </row>
    <row r="128" spans="11:19" ht="12.75">
      <c r="K128" s="32" t="s">
        <v>1834</v>
      </c>
      <c r="L128" s="32" t="s">
        <v>384</v>
      </c>
      <c r="M128" s="32" t="s">
        <v>771</v>
      </c>
      <c r="N128" s="32" t="s">
        <v>1825</v>
      </c>
      <c r="O128" s="32" t="s">
        <v>900</v>
      </c>
      <c r="P128" s="32" t="s">
        <v>3</v>
      </c>
      <c r="Q128" s="32" t="s">
        <v>2</v>
      </c>
      <c r="R128" s="32" t="s">
        <v>1069</v>
      </c>
      <c r="S128" s="32" t="s">
        <v>901</v>
      </c>
    </row>
    <row r="129" spans="11:14" ht="12.75">
      <c r="K129" s="40" t="s">
        <v>1920</v>
      </c>
      <c r="L129" s="40" t="s">
        <v>1920</v>
      </c>
      <c r="M129" s="40" t="s">
        <v>1920</v>
      </c>
      <c r="N129" s="40" t="s">
        <v>1921</v>
      </c>
    </row>
    <row r="130" spans="11:20" ht="12.75">
      <c r="K130" s="27"/>
      <c r="L130" s="27"/>
      <c r="M130" s="27"/>
      <c r="N130" s="116"/>
      <c r="O130" s="34"/>
      <c r="R130" s="25"/>
      <c r="T130" s="34" t="s">
        <v>362</v>
      </c>
    </row>
    <row r="131" spans="11:20" ht="12.75">
      <c r="K131" s="27"/>
      <c r="L131" s="27">
        <v>6</v>
      </c>
      <c r="M131" s="27"/>
      <c r="N131" s="116" t="s">
        <v>818</v>
      </c>
      <c r="O131" t="s">
        <v>796</v>
      </c>
      <c r="P131" s="59" t="s">
        <v>799</v>
      </c>
      <c r="Q131" t="s">
        <v>1802</v>
      </c>
      <c r="R131" t="s">
        <v>1242</v>
      </c>
      <c r="T131" s="45" t="s">
        <v>363</v>
      </c>
    </row>
    <row r="132" spans="11:20" ht="12.75">
      <c r="K132" s="27"/>
      <c r="L132" s="27">
        <v>6</v>
      </c>
      <c r="M132" s="27"/>
      <c r="N132" s="116" t="s">
        <v>819</v>
      </c>
      <c r="O132" t="s">
        <v>797</v>
      </c>
      <c r="P132" s="59" t="s">
        <v>904</v>
      </c>
      <c r="Q132" t="s">
        <v>1802</v>
      </c>
      <c r="R132" t="s">
        <v>1242</v>
      </c>
      <c r="T132" s="34" t="s">
        <v>359</v>
      </c>
    </row>
    <row r="133" spans="9:20" ht="12.75">
      <c r="I133" s="1" t="s">
        <v>590</v>
      </c>
      <c r="K133" s="27"/>
      <c r="L133" s="27">
        <v>2</v>
      </c>
      <c r="M133" s="27"/>
      <c r="N133" s="116"/>
      <c r="O133" t="s">
        <v>798</v>
      </c>
      <c r="Q133" t="s">
        <v>1802</v>
      </c>
      <c r="R133" t="s">
        <v>1242</v>
      </c>
      <c r="T133" s="34" t="s">
        <v>360</v>
      </c>
    </row>
    <row r="134" spans="11:18" ht="12.75">
      <c r="K134" s="27"/>
      <c r="L134" s="27"/>
      <c r="M134" s="27"/>
      <c r="N134" s="116"/>
      <c r="R134" s="25"/>
    </row>
    <row r="135" spans="12:18" ht="12.75">
      <c r="L135" s="27"/>
      <c r="M135" s="27">
        <v>24</v>
      </c>
      <c r="N135" s="116" t="s">
        <v>1318</v>
      </c>
      <c r="O135" t="s">
        <v>1663</v>
      </c>
      <c r="P135" s="132" t="s">
        <v>1912</v>
      </c>
      <c r="Q135" s="45" t="s">
        <v>728</v>
      </c>
      <c r="R135" t="s">
        <v>1913</v>
      </c>
    </row>
    <row r="136" spans="14:15" ht="12.75">
      <c r="N136" s="150" t="s">
        <v>800</v>
      </c>
      <c r="O136" s="134" t="s">
        <v>1320</v>
      </c>
    </row>
    <row r="138" spans="11:19" ht="12.75">
      <c r="K138" s="27">
        <v>2</v>
      </c>
      <c r="L138" s="27"/>
      <c r="M138" s="27"/>
      <c r="N138" s="116" t="s">
        <v>817</v>
      </c>
      <c r="O138" s="34"/>
      <c r="P138" s="132" t="s">
        <v>1162</v>
      </c>
      <c r="Q138" t="s">
        <v>903</v>
      </c>
      <c r="R138" s="25" t="s">
        <v>916</v>
      </c>
      <c r="S138" s="25" t="s">
        <v>815</v>
      </c>
    </row>
    <row r="139" spans="11:18" ht="12.75">
      <c r="K139" s="27"/>
      <c r="L139" s="27"/>
      <c r="M139" s="27"/>
      <c r="N139" s="161" t="s">
        <v>816</v>
      </c>
      <c r="O139" s="34"/>
      <c r="R139" s="25"/>
    </row>
    <row r="140" spans="11:18" ht="12.75">
      <c r="K140" s="27"/>
      <c r="L140" s="27"/>
      <c r="M140" s="27"/>
      <c r="N140" s="116"/>
      <c r="O140" s="34"/>
      <c r="R140" s="25"/>
    </row>
    <row r="141" spans="11:18" ht="12.75">
      <c r="K141" s="27">
        <v>2</v>
      </c>
      <c r="L141" s="27"/>
      <c r="M141" s="27"/>
      <c r="N141" s="116" t="s">
        <v>357</v>
      </c>
      <c r="O141" s="34" t="s">
        <v>356</v>
      </c>
      <c r="P141" s="59" t="s">
        <v>770</v>
      </c>
      <c r="Q141" t="s">
        <v>1015</v>
      </c>
      <c r="R141" s="25"/>
    </row>
    <row r="142" spans="11:18" ht="12.75">
      <c r="K142" s="27"/>
      <c r="L142" s="27"/>
      <c r="M142" s="27"/>
      <c r="N142" s="116"/>
      <c r="O142" s="34"/>
      <c r="R142" s="25"/>
    </row>
    <row r="143" spans="11:18" ht="12.75">
      <c r="K143" s="27">
        <v>2</v>
      </c>
      <c r="L143" s="27"/>
      <c r="M143" s="27"/>
      <c r="N143" s="116" t="s">
        <v>1099</v>
      </c>
      <c r="O143" s="34" t="s">
        <v>354</v>
      </c>
      <c r="P143" s="59" t="s">
        <v>1014</v>
      </c>
      <c r="Q143" t="s">
        <v>1015</v>
      </c>
      <c r="R143" s="25"/>
    </row>
    <row r="144" spans="11:17" ht="12.75">
      <c r="K144" s="27"/>
      <c r="L144" s="27"/>
      <c r="M144" s="40"/>
      <c r="N144" s="34"/>
      <c r="Q144" s="25"/>
    </row>
    <row r="145" spans="11:17" ht="12.75">
      <c r="K145" s="27"/>
      <c r="L145" s="27"/>
      <c r="M145" s="40"/>
      <c r="N145" s="34"/>
      <c r="Q145" s="25"/>
    </row>
    <row r="146" spans="11:17" ht="12.75">
      <c r="K146" s="27"/>
      <c r="L146" s="27"/>
      <c r="M146" s="40"/>
      <c r="N146" s="34"/>
      <c r="Q146" s="25"/>
    </row>
    <row r="147" spans="11:17" ht="12.75">
      <c r="K147" s="27"/>
      <c r="L147" s="27"/>
      <c r="M147" s="40"/>
      <c r="N147" s="34"/>
      <c r="Q147" s="25"/>
    </row>
    <row r="148" spans="11:17" ht="12.75">
      <c r="K148" s="27"/>
      <c r="L148" s="27"/>
      <c r="M148" s="40"/>
      <c r="N148" s="34"/>
      <c r="Q148" s="25"/>
    </row>
    <row r="149" spans="11:17" ht="12.75">
      <c r="K149" s="27"/>
      <c r="L149" s="27"/>
      <c r="M149" s="116"/>
      <c r="N149" s="34"/>
      <c r="Q149" s="25"/>
    </row>
    <row r="150" spans="11:17" ht="12.75">
      <c r="K150" s="27"/>
      <c r="L150" s="27"/>
      <c r="M150" s="116"/>
      <c r="N150" s="34"/>
      <c r="Q150" s="25"/>
    </row>
    <row r="151" spans="11:17" ht="12.75">
      <c r="K151" s="27"/>
      <c r="L151" s="27"/>
      <c r="M151" s="116"/>
      <c r="N151" s="34"/>
      <c r="Q151" s="25"/>
    </row>
    <row r="152" spans="11:17" ht="12.75">
      <c r="K152" s="27"/>
      <c r="L152" s="27"/>
      <c r="M152" s="116"/>
      <c r="N152" s="34"/>
      <c r="Q152" s="25"/>
    </row>
    <row r="153" spans="11:17" ht="12.75">
      <c r="K153" s="27"/>
      <c r="L153" s="27"/>
      <c r="M153" s="116"/>
      <c r="N153" s="34"/>
      <c r="Q153" s="25"/>
    </row>
    <row r="154" spans="9:17" ht="12.75">
      <c r="I154" s="1" t="s">
        <v>593</v>
      </c>
      <c r="K154" s="27"/>
      <c r="L154" s="27"/>
      <c r="M154" s="116"/>
      <c r="N154" s="34"/>
      <c r="Q154" s="25"/>
    </row>
    <row r="155" spans="11:17" ht="12.75">
      <c r="K155" s="27"/>
      <c r="L155" s="27"/>
      <c r="M155" s="116"/>
      <c r="N155" s="34"/>
      <c r="Q155" s="25"/>
    </row>
    <row r="156" spans="11:17" ht="12.75">
      <c r="K156" s="27"/>
      <c r="L156" s="27"/>
      <c r="M156" s="116"/>
      <c r="N156" s="34"/>
      <c r="Q156" s="25"/>
    </row>
    <row r="157" spans="11:17" ht="12.75">
      <c r="K157" s="27"/>
      <c r="L157" s="27"/>
      <c r="N157" s="34"/>
      <c r="Q157" s="25"/>
    </row>
    <row r="158" spans="11:17" ht="12.75">
      <c r="K158" s="27"/>
      <c r="L158" s="27"/>
      <c r="N158" s="34"/>
      <c r="Q158" s="25"/>
    </row>
    <row r="159" spans="11:17" ht="12.75">
      <c r="K159" s="27"/>
      <c r="L159" s="27"/>
      <c r="N159" s="34"/>
      <c r="Q159" s="25"/>
    </row>
    <row r="160" spans="11:17" ht="12.75">
      <c r="K160" s="27"/>
      <c r="L160" s="27"/>
      <c r="N160" s="34"/>
      <c r="Q160" s="25"/>
    </row>
    <row r="161" spans="11:17" ht="12.75">
      <c r="K161" s="27"/>
      <c r="L161" s="27"/>
      <c r="N161" s="34"/>
      <c r="Q161" s="25"/>
    </row>
    <row r="162" spans="11:17" ht="12.75">
      <c r="K162" s="27"/>
      <c r="L162" s="27"/>
      <c r="N162" s="34"/>
      <c r="Q162" s="25"/>
    </row>
    <row r="163" spans="11:17" ht="12.75">
      <c r="K163" s="27"/>
      <c r="L163" s="27"/>
      <c r="N163" s="34"/>
      <c r="Q163" s="25"/>
    </row>
    <row r="164" spans="11:17" ht="12.75">
      <c r="K164" s="27"/>
      <c r="L164" s="27"/>
      <c r="N164" s="34"/>
      <c r="Q164" s="25"/>
    </row>
    <row r="165" spans="11:17" ht="12.75">
      <c r="K165" s="27"/>
      <c r="L165" s="27"/>
      <c r="N165" s="34"/>
      <c r="Q165" s="25"/>
    </row>
    <row r="166" spans="11:17" ht="12.75">
      <c r="K166" s="27"/>
      <c r="L166" s="27"/>
      <c r="N166" s="34"/>
      <c r="Q166" s="25"/>
    </row>
    <row r="167" spans="11:14" ht="12.75">
      <c r="K167" s="27"/>
      <c r="L167" s="27"/>
      <c r="N167" s="34"/>
    </row>
    <row r="174" ht="12.75">
      <c r="I174" s="1"/>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L198"/>
  <sheetViews>
    <sheetView workbookViewId="0" topLeftCell="H106">
      <selection activeCell="S52" sqref="S52"/>
    </sheetView>
  </sheetViews>
  <sheetFormatPr defaultColWidth="9.140625" defaultRowHeight="12.75"/>
  <cols>
    <col min="1" max="24" width="10.421875" style="0" customWidth="1"/>
    <col min="25" max="25" width="3.421875" style="0" customWidth="1"/>
    <col min="26" max="35" width="10.421875" style="0" customWidth="1"/>
    <col min="36" max="36" width="11.7109375" style="0" customWidth="1"/>
    <col min="37" max="16384" width="10.421875" style="0" customWidth="1"/>
  </cols>
  <sheetData>
    <row r="1" spans="1:38"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Z1" s="3" t="s">
        <v>597</v>
      </c>
      <c r="AA1" t="s">
        <v>634</v>
      </c>
      <c r="AB1" s="8" t="s">
        <v>602</v>
      </c>
      <c r="AC1" s="15" t="s">
        <v>594</v>
      </c>
      <c r="AD1" t="s">
        <v>634</v>
      </c>
      <c r="AE1" s="8" t="s">
        <v>602</v>
      </c>
      <c r="AF1" s="15" t="s">
        <v>595</v>
      </c>
      <c r="AG1" t="s">
        <v>634</v>
      </c>
      <c r="AH1" s="8" t="s">
        <v>602</v>
      </c>
      <c r="AI1" s="15" t="s">
        <v>596</v>
      </c>
      <c r="AJ1" t="s">
        <v>634</v>
      </c>
      <c r="AK1" s="8" t="s">
        <v>602</v>
      </c>
      <c r="AL1" s="8"/>
    </row>
    <row r="2" spans="1:38" ht="12.75">
      <c r="A2" s="113" t="s">
        <v>1944</v>
      </c>
      <c r="C2" s="8"/>
      <c r="D2" s="4"/>
      <c r="F2" s="8"/>
      <c r="G2" s="4"/>
      <c r="I2" s="8"/>
      <c r="J2" s="4"/>
      <c r="L2" s="8"/>
      <c r="M2" s="4"/>
      <c r="O2" s="8"/>
      <c r="P2" s="4"/>
      <c r="R2" s="8"/>
      <c r="S2" s="4"/>
      <c r="U2" s="8"/>
      <c r="V2" s="4"/>
      <c r="X2" s="8"/>
      <c r="AE2" s="8"/>
      <c r="AF2" s="4"/>
      <c r="AH2" s="8"/>
      <c r="AI2" s="4"/>
      <c r="AK2" s="8"/>
      <c r="AL2" s="8"/>
    </row>
    <row r="3" spans="1:38" ht="12.75">
      <c r="A3" s="8">
        <v>0</v>
      </c>
      <c r="B3" s="8">
        <v>150</v>
      </c>
      <c r="C3" s="7">
        <f aca="true" t="shared" si="0" ref="C3:C15">B3*1.688</f>
        <v>253.2</v>
      </c>
      <c r="D3" s="8">
        <v>0</v>
      </c>
      <c r="E3" s="7">
        <v>235</v>
      </c>
      <c r="F3" s="7">
        <f>E3*1.688</f>
        <v>396.68</v>
      </c>
      <c r="G3" s="8">
        <v>0</v>
      </c>
      <c r="H3" s="7">
        <v>340</v>
      </c>
      <c r="I3" s="7">
        <f>H3*1.688</f>
        <v>573.92</v>
      </c>
      <c r="J3" s="8">
        <v>0</v>
      </c>
      <c r="K3" s="7">
        <v>385</v>
      </c>
      <c r="L3" s="7">
        <f>K3*1.688</f>
        <v>649.88</v>
      </c>
      <c r="M3" s="8">
        <v>0</v>
      </c>
      <c r="N3" s="7">
        <v>425</v>
      </c>
      <c r="O3" s="7">
        <f>N3*1.688</f>
        <v>717.4</v>
      </c>
      <c r="P3" s="8">
        <v>0</v>
      </c>
      <c r="Q3" s="7">
        <v>470</v>
      </c>
      <c r="R3" s="7">
        <f>Q3*1.688</f>
        <v>793.36</v>
      </c>
      <c r="S3" s="8">
        <v>0</v>
      </c>
      <c r="T3" s="7">
        <v>495</v>
      </c>
      <c r="U3" s="7">
        <f aca="true" t="shared" si="1" ref="U3:U10">T3*1.688</f>
        <v>835.56</v>
      </c>
      <c r="V3" s="8">
        <v>0</v>
      </c>
      <c r="W3" s="7">
        <v>530</v>
      </c>
      <c r="X3" s="7">
        <f aca="true" t="shared" si="2" ref="X3:X10">W3*1.688</f>
        <v>894.64</v>
      </c>
      <c r="Z3" s="8">
        <v>0</v>
      </c>
      <c r="AA3" s="7">
        <f aca="true" t="shared" si="3" ref="AA3:AA10">B3-10</f>
        <v>140</v>
      </c>
      <c r="AB3" s="7">
        <f aca="true" t="shared" si="4" ref="AB3:AB21">AA3*1.688</f>
        <v>236.32</v>
      </c>
      <c r="AC3" s="8">
        <v>0</v>
      </c>
      <c r="AD3" s="7">
        <f aca="true" t="shared" si="5" ref="AD3:AD19">B3</f>
        <v>150</v>
      </c>
      <c r="AE3" s="7">
        <f>AD3*1.688</f>
        <v>253.2</v>
      </c>
      <c r="AF3" s="8">
        <v>0</v>
      </c>
      <c r="AG3" s="7">
        <v>235</v>
      </c>
      <c r="AH3" s="7">
        <f>AG3*1.688</f>
        <v>396.68</v>
      </c>
      <c r="AI3" s="8">
        <v>0</v>
      </c>
      <c r="AJ3" s="7">
        <v>315</v>
      </c>
      <c r="AK3" s="7">
        <f>AJ3*1.688</f>
        <v>531.72</v>
      </c>
      <c r="AL3" s="7"/>
    </row>
    <row r="4" spans="1:38" ht="12.75">
      <c r="A4" s="6">
        <v>10000</v>
      </c>
      <c r="B4" s="38">
        <v>185</v>
      </c>
      <c r="C4" s="7">
        <f t="shared" si="0"/>
        <v>312.28</v>
      </c>
      <c r="D4" s="6">
        <v>10000</v>
      </c>
      <c r="E4" s="51">
        <v>277</v>
      </c>
      <c r="F4" s="7">
        <f aca="true" t="shared" si="6" ref="F4:F12">E4*1.688</f>
        <v>467.57599999999996</v>
      </c>
      <c r="G4" s="6">
        <v>10000</v>
      </c>
      <c r="H4" s="38">
        <v>390</v>
      </c>
      <c r="I4" s="7">
        <f aca="true" t="shared" si="7" ref="I4:I15">H4*1.688</f>
        <v>658.3199999999999</v>
      </c>
      <c r="J4" s="6">
        <v>10000</v>
      </c>
      <c r="K4" s="51">
        <v>440</v>
      </c>
      <c r="L4" s="7">
        <f aca="true" t="shared" si="8" ref="L4:L13">K4*1.688</f>
        <v>742.72</v>
      </c>
      <c r="M4" s="6">
        <v>10000</v>
      </c>
      <c r="N4" s="51">
        <v>484</v>
      </c>
      <c r="O4" s="7">
        <f aca="true" t="shared" si="9" ref="O4:O13">N4*1.688</f>
        <v>816.992</v>
      </c>
      <c r="P4" s="6">
        <v>10000</v>
      </c>
      <c r="Q4" s="51">
        <v>534</v>
      </c>
      <c r="R4" s="7">
        <f aca="true" t="shared" si="10" ref="R4:R9">Q4*1.688</f>
        <v>901.3919999999999</v>
      </c>
      <c r="S4" s="6">
        <v>10000</v>
      </c>
      <c r="T4" s="51">
        <v>561</v>
      </c>
      <c r="U4" s="7">
        <f t="shared" si="1"/>
        <v>946.968</v>
      </c>
      <c r="V4" s="6">
        <v>10000</v>
      </c>
      <c r="W4" s="51">
        <v>583</v>
      </c>
      <c r="X4" s="7">
        <f t="shared" si="2"/>
        <v>984.1039999999999</v>
      </c>
      <c r="Z4" s="6">
        <v>10000</v>
      </c>
      <c r="AA4" s="7">
        <f t="shared" si="3"/>
        <v>175</v>
      </c>
      <c r="AB4" s="7">
        <f t="shared" si="4"/>
        <v>295.4</v>
      </c>
      <c r="AC4" s="6">
        <v>10000</v>
      </c>
      <c r="AD4" s="7">
        <f t="shared" si="5"/>
        <v>185</v>
      </c>
      <c r="AE4" s="7">
        <f aca="true" t="shared" si="11" ref="AE4:AE19">AD4*1.688</f>
        <v>312.28</v>
      </c>
      <c r="AF4" s="6">
        <v>10000</v>
      </c>
      <c r="AG4" s="51">
        <v>277</v>
      </c>
      <c r="AH4" s="7">
        <f aca="true" t="shared" si="12" ref="AH4:AH17">AG4*1.688</f>
        <v>467.57599999999996</v>
      </c>
      <c r="AI4" s="6">
        <v>10000</v>
      </c>
      <c r="AJ4" s="51">
        <v>368</v>
      </c>
      <c r="AK4" s="7">
        <f aca="true" t="shared" si="13" ref="AK4:AK16">AJ4*1.688</f>
        <v>621.184</v>
      </c>
      <c r="AL4" s="7"/>
    </row>
    <row r="5" spans="1:38" ht="12.75">
      <c r="A5" s="6">
        <v>20000</v>
      </c>
      <c r="B5" s="38">
        <v>230</v>
      </c>
      <c r="C5" s="7">
        <f t="shared" si="0"/>
        <v>388.24</v>
      </c>
      <c r="D5" s="6">
        <v>20000</v>
      </c>
      <c r="E5" s="51">
        <v>329</v>
      </c>
      <c r="F5" s="7">
        <f t="shared" si="6"/>
        <v>555.352</v>
      </c>
      <c r="G5" s="6">
        <v>20000</v>
      </c>
      <c r="H5" s="38">
        <v>450</v>
      </c>
      <c r="I5" s="7">
        <f t="shared" si="7"/>
        <v>759.6</v>
      </c>
      <c r="J5" s="6">
        <v>20000</v>
      </c>
      <c r="K5" s="51">
        <v>506</v>
      </c>
      <c r="L5" s="7">
        <f t="shared" si="8"/>
        <v>854.1279999999999</v>
      </c>
      <c r="M5" s="6">
        <v>20000</v>
      </c>
      <c r="N5" s="51">
        <v>554</v>
      </c>
      <c r="O5" s="7">
        <f t="shared" si="9"/>
        <v>935.1519999999999</v>
      </c>
      <c r="P5" s="6">
        <v>20000</v>
      </c>
      <c r="Q5" s="51">
        <v>593</v>
      </c>
      <c r="R5" s="7">
        <f t="shared" si="10"/>
        <v>1000.9839999999999</v>
      </c>
      <c r="S5" s="6">
        <v>20000</v>
      </c>
      <c r="T5" s="51">
        <v>608</v>
      </c>
      <c r="U5" s="7">
        <f t="shared" si="1"/>
        <v>1026.3039999999999</v>
      </c>
      <c r="V5" s="6">
        <v>20000</v>
      </c>
      <c r="W5" s="51">
        <v>669</v>
      </c>
      <c r="X5" s="7">
        <f t="shared" si="2"/>
        <v>1129.272</v>
      </c>
      <c r="Z5" s="6">
        <v>20000</v>
      </c>
      <c r="AA5" s="7">
        <f t="shared" si="3"/>
        <v>220</v>
      </c>
      <c r="AB5" s="7">
        <f t="shared" si="4"/>
        <v>371.36</v>
      </c>
      <c r="AC5" s="6">
        <v>20000</v>
      </c>
      <c r="AD5" s="7">
        <f t="shared" si="5"/>
        <v>230</v>
      </c>
      <c r="AE5" s="7">
        <f t="shared" si="11"/>
        <v>388.24</v>
      </c>
      <c r="AF5" s="6">
        <v>20000</v>
      </c>
      <c r="AG5" s="51">
        <v>329</v>
      </c>
      <c r="AH5" s="7">
        <f t="shared" si="12"/>
        <v>555.352</v>
      </c>
      <c r="AI5" s="6">
        <v>20000</v>
      </c>
      <c r="AJ5" s="51">
        <v>437</v>
      </c>
      <c r="AK5" s="7">
        <f t="shared" si="13"/>
        <v>737.656</v>
      </c>
      <c r="AL5" s="7"/>
    </row>
    <row r="6" spans="1:38" ht="12.75">
      <c r="A6" s="6">
        <v>30000</v>
      </c>
      <c r="B6" s="38">
        <v>288</v>
      </c>
      <c r="C6" s="7">
        <f t="shared" si="0"/>
        <v>486.144</v>
      </c>
      <c r="D6" s="6">
        <v>30000</v>
      </c>
      <c r="E6" s="51">
        <v>393</v>
      </c>
      <c r="F6" s="7">
        <f t="shared" si="6"/>
        <v>663.384</v>
      </c>
      <c r="G6" s="6">
        <v>30000</v>
      </c>
      <c r="H6" s="38">
        <v>508</v>
      </c>
      <c r="I6" s="7">
        <f t="shared" si="7"/>
        <v>857.504</v>
      </c>
      <c r="J6" s="6">
        <v>30000</v>
      </c>
      <c r="K6" s="51">
        <v>556</v>
      </c>
      <c r="L6" s="7">
        <f t="shared" si="8"/>
        <v>938.528</v>
      </c>
      <c r="M6" s="6">
        <v>30000</v>
      </c>
      <c r="N6" s="51">
        <v>635</v>
      </c>
      <c r="O6" s="7">
        <f t="shared" si="9"/>
        <v>1071.8799999999999</v>
      </c>
      <c r="P6" s="6">
        <v>30000</v>
      </c>
      <c r="Q6" s="51">
        <v>737</v>
      </c>
      <c r="R6" s="7">
        <f t="shared" si="10"/>
        <v>1244.056</v>
      </c>
      <c r="S6" s="6">
        <v>30000</v>
      </c>
      <c r="T6" s="51">
        <v>790</v>
      </c>
      <c r="U6" s="7">
        <f t="shared" si="1"/>
        <v>1333.52</v>
      </c>
      <c r="V6" s="6">
        <v>30000</v>
      </c>
      <c r="W6" s="51">
        <v>872</v>
      </c>
      <c r="X6" s="7">
        <f t="shared" si="2"/>
        <v>1471.936</v>
      </c>
      <c r="Z6" s="6">
        <v>30000</v>
      </c>
      <c r="AA6" s="7">
        <f t="shared" si="3"/>
        <v>278</v>
      </c>
      <c r="AB6" s="7">
        <f t="shared" si="4"/>
        <v>469.264</v>
      </c>
      <c r="AC6" s="6">
        <v>30000</v>
      </c>
      <c r="AD6" s="7">
        <f t="shared" si="5"/>
        <v>288</v>
      </c>
      <c r="AE6" s="7">
        <f t="shared" si="11"/>
        <v>486.144</v>
      </c>
      <c r="AF6" s="6">
        <v>30000</v>
      </c>
      <c r="AG6" s="51">
        <v>393</v>
      </c>
      <c r="AH6" s="7">
        <f t="shared" si="12"/>
        <v>663.384</v>
      </c>
      <c r="AI6" s="6">
        <v>30000</v>
      </c>
      <c r="AJ6" s="51">
        <v>521</v>
      </c>
      <c r="AK6" s="7">
        <f t="shared" si="13"/>
        <v>879.448</v>
      </c>
      <c r="AL6" s="7"/>
    </row>
    <row r="7" spans="1:38" ht="12.75">
      <c r="A7" s="6">
        <v>40000</v>
      </c>
      <c r="B7" s="38">
        <v>358</v>
      </c>
      <c r="C7" s="7">
        <f t="shared" si="0"/>
        <v>604.304</v>
      </c>
      <c r="D7" s="6">
        <v>40000</v>
      </c>
      <c r="E7" s="51">
        <v>480</v>
      </c>
      <c r="F7" s="7">
        <f t="shared" si="6"/>
        <v>810.24</v>
      </c>
      <c r="G7" s="6">
        <v>40000</v>
      </c>
      <c r="H7" s="38">
        <v>592</v>
      </c>
      <c r="I7" s="7">
        <f t="shared" si="7"/>
        <v>999.2959999999999</v>
      </c>
      <c r="J7" s="6">
        <v>40000</v>
      </c>
      <c r="K7" s="38">
        <v>715</v>
      </c>
      <c r="L7" s="7">
        <f t="shared" si="8"/>
        <v>1206.92</v>
      </c>
      <c r="M7" s="6">
        <v>40000</v>
      </c>
      <c r="N7" s="51">
        <v>846</v>
      </c>
      <c r="O7" s="7">
        <f t="shared" si="9"/>
        <v>1428.048</v>
      </c>
      <c r="P7" s="6">
        <v>40000</v>
      </c>
      <c r="Q7" s="51">
        <v>940</v>
      </c>
      <c r="R7" s="7">
        <f t="shared" si="10"/>
        <v>1586.72</v>
      </c>
      <c r="S7" s="13">
        <v>30000</v>
      </c>
      <c r="T7" s="38">
        <v>1120</v>
      </c>
      <c r="U7" s="7">
        <f t="shared" si="1"/>
        <v>1890.56</v>
      </c>
      <c r="V7" s="13">
        <v>30000</v>
      </c>
      <c r="W7" s="38">
        <v>1120</v>
      </c>
      <c r="X7" s="7">
        <f t="shared" si="2"/>
        <v>1890.56</v>
      </c>
      <c r="Z7" s="6">
        <v>40000</v>
      </c>
      <c r="AA7" s="7">
        <f t="shared" si="3"/>
        <v>348</v>
      </c>
      <c r="AB7" s="7">
        <f t="shared" si="4"/>
        <v>587.424</v>
      </c>
      <c r="AC7" s="6">
        <v>40000</v>
      </c>
      <c r="AD7" s="7">
        <f t="shared" si="5"/>
        <v>358</v>
      </c>
      <c r="AE7" s="7">
        <f t="shared" si="11"/>
        <v>604.304</v>
      </c>
      <c r="AF7" s="6">
        <v>40000</v>
      </c>
      <c r="AG7" s="51">
        <v>480</v>
      </c>
      <c r="AH7" s="7">
        <f t="shared" si="12"/>
        <v>810.24</v>
      </c>
      <c r="AI7" s="6">
        <v>40000</v>
      </c>
      <c r="AJ7" s="51">
        <v>630</v>
      </c>
      <c r="AK7" s="7">
        <f t="shared" si="13"/>
        <v>1063.44</v>
      </c>
      <c r="AL7" s="7"/>
    </row>
    <row r="8" spans="1:38" ht="12.75">
      <c r="A8" s="6">
        <v>50000</v>
      </c>
      <c r="B8" s="38">
        <v>455</v>
      </c>
      <c r="C8" s="7">
        <f t="shared" si="0"/>
        <v>768.04</v>
      </c>
      <c r="D8" s="6">
        <v>50000</v>
      </c>
      <c r="E8" s="52">
        <v>614</v>
      </c>
      <c r="F8" s="7">
        <f t="shared" si="6"/>
        <v>1036.432</v>
      </c>
      <c r="G8" s="6">
        <v>50000</v>
      </c>
      <c r="H8" s="33">
        <v>823</v>
      </c>
      <c r="I8" s="7">
        <f t="shared" si="7"/>
        <v>1389.224</v>
      </c>
      <c r="J8" s="6">
        <v>50000</v>
      </c>
      <c r="K8" s="51">
        <v>1089</v>
      </c>
      <c r="L8" s="7">
        <f t="shared" si="8"/>
        <v>1838.232</v>
      </c>
      <c r="M8" s="6">
        <v>44500</v>
      </c>
      <c r="N8" s="7">
        <v>967</v>
      </c>
      <c r="O8" s="7">
        <f t="shared" si="9"/>
        <v>1632.296</v>
      </c>
      <c r="P8" s="21">
        <v>41500</v>
      </c>
      <c r="Q8" s="56">
        <v>1014</v>
      </c>
      <c r="R8" s="7">
        <f t="shared" si="10"/>
        <v>1711.6319999999998</v>
      </c>
      <c r="S8" s="13">
        <v>20000</v>
      </c>
      <c r="T8" s="38">
        <v>1027</v>
      </c>
      <c r="U8" s="7">
        <f t="shared" si="1"/>
        <v>1733.576</v>
      </c>
      <c r="V8" s="13">
        <v>20000</v>
      </c>
      <c r="W8" s="38">
        <v>1027</v>
      </c>
      <c r="X8" s="7">
        <f t="shared" si="2"/>
        <v>1733.576</v>
      </c>
      <c r="Z8" s="6">
        <v>50500</v>
      </c>
      <c r="AA8" s="7">
        <f t="shared" si="3"/>
        <v>445</v>
      </c>
      <c r="AB8" s="7">
        <f t="shared" si="4"/>
        <v>751.16</v>
      </c>
      <c r="AC8" s="6">
        <v>50000</v>
      </c>
      <c r="AD8" s="7">
        <f t="shared" si="5"/>
        <v>455</v>
      </c>
      <c r="AE8" s="7">
        <f t="shared" si="11"/>
        <v>768.04</v>
      </c>
      <c r="AF8" s="6">
        <v>50000</v>
      </c>
      <c r="AG8" s="52">
        <v>595</v>
      </c>
      <c r="AH8" s="7">
        <f t="shared" si="12"/>
        <v>1004.36</v>
      </c>
      <c r="AI8" s="6">
        <v>50000</v>
      </c>
      <c r="AJ8" s="33">
        <v>791</v>
      </c>
      <c r="AK8" s="7">
        <f t="shared" si="13"/>
        <v>1335.2079999999999</v>
      </c>
      <c r="AL8" s="7"/>
    </row>
    <row r="9" spans="1:38" ht="12.75">
      <c r="A9" s="6">
        <v>60000</v>
      </c>
      <c r="B9" s="38">
        <v>582</v>
      </c>
      <c r="C9" s="7">
        <f t="shared" si="0"/>
        <v>982.4159999999999</v>
      </c>
      <c r="D9" s="6">
        <v>60000</v>
      </c>
      <c r="E9" s="52">
        <v>845</v>
      </c>
      <c r="F9" s="7">
        <f t="shared" si="6"/>
        <v>1426.36</v>
      </c>
      <c r="G9" s="6">
        <v>56000</v>
      </c>
      <c r="H9" s="55">
        <v>956</v>
      </c>
      <c r="I9" s="7">
        <f t="shared" si="7"/>
        <v>1613.7279999999998</v>
      </c>
      <c r="J9" s="13">
        <v>40000</v>
      </c>
      <c r="K9" s="38">
        <v>1262</v>
      </c>
      <c r="L9" s="7">
        <f t="shared" si="8"/>
        <v>2130.256</v>
      </c>
      <c r="M9" s="13">
        <v>40000</v>
      </c>
      <c r="N9" s="38">
        <v>1089</v>
      </c>
      <c r="O9" s="7">
        <f t="shared" si="9"/>
        <v>1838.232</v>
      </c>
      <c r="P9" s="21">
        <v>40000</v>
      </c>
      <c r="Q9" s="51">
        <v>1089</v>
      </c>
      <c r="R9" s="7">
        <f t="shared" si="10"/>
        <v>1838.232</v>
      </c>
      <c r="S9" s="13">
        <v>10000</v>
      </c>
      <c r="T9" s="38">
        <v>872</v>
      </c>
      <c r="U9" s="7">
        <f t="shared" si="1"/>
        <v>1471.936</v>
      </c>
      <c r="V9" s="13">
        <v>10000</v>
      </c>
      <c r="W9" s="38">
        <v>872</v>
      </c>
      <c r="X9" s="7">
        <f t="shared" si="2"/>
        <v>1471.936</v>
      </c>
      <c r="Z9" s="6">
        <v>61000</v>
      </c>
      <c r="AA9" s="7">
        <f t="shared" si="3"/>
        <v>572</v>
      </c>
      <c r="AB9" s="7">
        <f t="shared" si="4"/>
        <v>965.536</v>
      </c>
      <c r="AC9" s="6">
        <v>60000</v>
      </c>
      <c r="AD9" s="7">
        <f t="shared" si="5"/>
        <v>582</v>
      </c>
      <c r="AE9" s="7">
        <f t="shared" si="11"/>
        <v>982.4159999999999</v>
      </c>
      <c r="AF9" s="6">
        <v>60000</v>
      </c>
      <c r="AG9" s="54">
        <v>787</v>
      </c>
      <c r="AH9" s="7">
        <f t="shared" si="12"/>
        <v>1328.456</v>
      </c>
      <c r="AI9" s="6">
        <v>60000</v>
      </c>
      <c r="AJ9" s="33">
        <v>951</v>
      </c>
      <c r="AK9" s="7">
        <f t="shared" si="13"/>
        <v>1605.288</v>
      </c>
      <c r="AL9" s="7"/>
    </row>
    <row r="10" spans="1:38" ht="12.75">
      <c r="A10" s="6">
        <v>70000</v>
      </c>
      <c r="B10" s="38">
        <v>851</v>
      </c>
      <c r="C10" s="7">
        <f t="shared" si="0"/>
        <v>1436.488</v>
      </c>
      <c r="D10" s="6">
        <v>64000</v>
      </c>
      <c r="E10" s="54">
        <v>967</v>
      </c>
      <c r="F10" s="7">
        <f t="shared" si="6"/>
        <v>1632.296</v>
      </c>
      <c r="G10" s="6">
        <v>50000</v>
      </c>
      <c r="H10" s="38">
        <v>1089</v>
      </c>
      <c r="I10" s="7">
        <f t="shared" si="7"/>
        <v>1838.232</v>
      </c>
      <c r="J10" s="13">
        <v>30000</v>
      </c>
      <c r="K10" s="38">
        <v>1178</v>
      </c>
      <c r="L10" s="7">
        <f t="shared" si="8"/>
        <v>1988.464</v>
      </c>
      <c r="M10" s="13">
        <v>30000</v>
      </c>
      <c r="N10" s="38">
        <v>1120</v>
      </c>
      <c r="O10" s="7">
        <f t="shared" si="9"/>
        <v>1890.56</v>
      </c>
      <c r="P10" s="13">
        <v>30000</v>
      </c>
      <c r="Q10" s="38">
        <v>1120</v>
      </c>
      <c r="R10" s="7">
        <f>Q10*1.688</f>
        <v>1890.56</v>
      </c>
      <c r="S10" s="8">
        <v>0</v>
      </c>
      <c r="T10" s="38">
        <v>750</v>
      </c>
      <c r="U10" s="7">
        <f t="shared" si="1"/>
        <v>1266</v>
      </c>
      <c r="V10" s="8">
        <v>0</v>
      </c>
      <c r="W10" s="38">
        <v>750</v>
      </c>
      <c r="X10" s="7">
        <f t="shared" si="2"/>
        <v>1266</v>
      </c>
      <c r="Z10" s="6">
        <v>72000</v>
      </c>
      <c r="AA10" s="7">
        <f t="shared" si="3"/>
        <v>841</v>
      </c>
      <c r="AB10" s="7">
        <f t="shared" si="4"/>
        <v>1419.608</v>
      </c>
      <c r="AC10" s="6">
        <v>70000</v>
      </c>
      <c r="AD10" s="7">
        <f t="shared" si="5"/>
        <v>851</v>
      </c>
      <c r="AE10" s="7">
        <f t="shared" si="11"/>
        <v>1436.488</v>
      </c>
      <c r="AF10" s="6">
        <v>70000</v>
      </c>
      <c r="AG10" s="52">
        <v>980</v>
      </c>
      <c r="AH10" s="7">
        <f t="shared" si="12"/>
        <v>1654.24</v>
      </c>
      <c r="AI10" s="6">
        <v>60000</v>
      </c>
      <c r="AJ10" s="38">
        <v>1262</v>
      </c>
      <c r="AK10" s="7">
        <f t="shared" si="13"/>
        <v>2130.256</v>
      </c>
      <c r="AL10" s="7"/>
    </row>
    <row r="11" spans="1:38" ht="12.75">
      <c r="A11" s="21">
        <v>76700</v>
      </c>
      <c r="B11" s="8">
        <v>1058</v>
      </c>
      <c r="C11" s="7">
        <f t="shared" si="0"/>
        <v>1785.904</v>
      </c>
      <c r="D11" s="6">
        <v>60000</v>
      </c>
      <c r="E11" s="38">
        <v>1089</v>
      </c>
      <c r="F11" s="7">
        <f t="shared" si="6"/>
        <v>1838.232</v>
      </c>
      <c r="G11" s="13">
        <v>40000</v>
      </c>
      <c r="H11" s="38">
        <v>1262</v>
      </c>
      <c r="I11" s="7">
        <f t="shared" si="7"/>
        <v>2130.256</v>
      </c>
      <c r="J11" s="13">
        <v>20000</v>
      </c>
      <c r="K11" s="38">
        <v>1027</v>
      </c>
      <c r="L11" s="7">
        <f t="shared" si="8"/>
        <v>1733.576</v>
      </c>
      <c r="M11" s="13">
        <v>20000</v>
      </c>
      <c r="N11" s="38">
        <v>1027</v>
      </c>
      <c r="O11" s="7">
        <f t="shared" si="9"/>
        <v>1733.576</v>
      </c>
      <c r="P11" s="13">
        <v>20000</v>
      </c>
      <c r="Q11" s="38">
        <v>1027</v>
      </c>
      <c r="R11" s="7">
        <f>Q11*1.688</f>
        <v>1733.576</v>
      </c>
      <c r="Z11" s="21">
        <v>83000</v>
      </c>
      <c r="AA11" s="7">
        <v>828</v>
      </c>
      <c r="AB11" s="7">
        <v>1491</v>
      </c>
      <c r="AC11" s="21">
        <v>76700</v>
      </c>
      <c r="AD11" s="7">
        <f t="shared" si="5"/>
        <v>1058</v>
      </c>
      <c r="AE11" s="7">
        <f t="shared" si="11"/>
        <v>1785.904</v>
      </c>
      <c r="AF11" s="6">
        <v>60000</v>
      </c>
      <c r="AG11" s="38">
        <v>1262</v>
      </c>
      <c r="AH11" s="7">
        <f t="shared" si="12"/>
        <v>2130.256</v>
      </c>
      <c r="AI11" s="6">
        <v>50000</v>
      </c>
      <c r="AJ11" s="38">
        <v>1262</v>
      </c>
      <c r="AK11" s="7">
        <f t="shared" si="13"/>
        <v>2130.256</v>
      </c>
      <c r="AL11" s="7"/>
    </row>
    <row r="12" spans="1:38" ht="12.75">
      <c r="A12" s="6">
        <v>70000</v>
      </c>
      <c r="B12" s="38">
        <v>1266</v>
      </c>
      <c r="C12" s="7">
        <f t="shared" si="0"/>
        <v>2137.008</v>
      </c>
      <c r="D12" s="6">
        <v>50000</v>
      </c>
      <c r="E12" s="38">
        <v>1262</v>
      </c>
      <c r="F12" s="7">
        <f t="shared" si="6"/>
        <v>2130.256</v>
      </c>
      <c r="G12" s="13">
        <v>30000</v>
      </c>
      <c r="H12" s="38">
        <v>1178</v>
      </c>
      <c r="I12" s="7">
        <f t="shared" si="7"/>
        <v>1988.464</v>
      </c>
      <c r="J12" s="13">
        <v>10000</v>
      </c>
      <c r="K12" s="38">
        <v>872</v>
      </c>
      <c r="L12" s="7">
        <f t="shared" si="8"/>
        <v>1471.936</v>
      </c>
      <c r="M12" s="13">
        <v>10000</v>
      </c>
      <c r="N12" s="38">
        <v>872</v>
      </c>
      <c r="O12" s="7">
        <f t="shared" si="9"/>
        <v>1471.936</v>
      </c>
      <c r="P12" s="13">
        <v>10000</v>
      </c>
      <c r="Q12" s="38">
        <v>872</v>
      </c>
      <c r="R12" s="7">
        <f>Q12*1.688</f>
        <v>1471.936</v>
      </c>
      <c r="Z12" s="21">
        <v>96000</v>
      </c>
      <c r="AA12" s="7">
        <v>926</v>
      </c>
      <c r="AB12" s="7">
        <f t="shared" si="4"/>
        <v>1563.088</v>
      </c>
      <c r="AC12" s="6">
        <v>70000</v>
      </c>
      <c r="AD12" s="7">
        <f t="shared" si="5"/>
        <v>1266</v>
      </c>
      <c r="AE12" s="7">
        <f t="shared" si="11"/>
        <v>2137.008</v>
      </c>
      <c r="AF12" s="6">
        <v>50000</v>
      </c>
      <c r="AG12" s="38">
        <v>1262</v>
      </c>
      <c r="AH12" s="7">
        <f t="shared" si="12"/>
        <v>2130.256</v>
      </c>
      <c r="AI12" s="6">
        <v>40000</v>
      </c>
      <c r="AJ12" s="53">
        <v>1262</v>
      </c>
      <c r="AK12" s="7">
        <f t="shared" si="13"/>
        <v>2130.256</v>
      </c>
      <c r="AL12" s="7"/>
    </row>
    <row r="13" spans="1:38" ht="12.75">
      <c r="A13" s="6">
        <v>60000</v>
      </c>
      <c r="B13" s="38">
        <v>1262</v>
      </c>
      <c r="C13" s="7">
        <f t="shared" si="0"/>
        <v>2130.256</v>
      </c>
      <c r="D13" s="13">
        <v>40000</v>
      </c>
      <c r="E13" s="38">
        <v>1262</v>
      </c>
      <c r="F13" s="7">
        <f>E13*1.688</f>
        <v>2130.256</v>
      </c>
      <c r="G13" s="13">
        <v>20000</v>
      </c>
      <c r="H13" s="38">
        <v>1027</v>
      </c>
      <c r="I13" s="7">
        <f t="shared" si="7"/>
        <v>1733.576</v>
      </c>
      <c r="J13" s="8">
        <v>0</v>
      </c>
      <c r="K13" s="38">
        <v>750</v>
      </c>
      <c r="L13" s="7">
        <f t="shared" si="8"/>
        <v>1266</v>
      </c>
      <c r="M13" s="8">
        <v>0</v>
      </c>
      <c r="N13" s="38">
        <v>750</v>
      </c>
      <c r="O13" s="7">
        <f t="shared" si="9"/>
        <v>1266</v>
      </c>
      <c r="P13" s="8">
        <v>0</v>
      </c>
      <c r="Q13" s="38">
        <v>750</v>
      </c>
      <c r="R13" s="7">
        <f>Q13*1.688</f>
        <v>1266</v>
      </c>
      <c r="Z13" s="21">
        <v>83000</v>
      </c>
      <c r="AA13" s="7">
        <v>1024</v>
      </c>
      <c r="AB13" s="7">
        <v>1858</v>
      </c>
      <c r="AC13" s="6">
        <v>60000</v>
      </c>
      <c r="AD13" s="7">
        <f t="shared" si="5"/>
        <v>1262</v>
      </c>
      <c r="AE13" s="7">
        <f t="shared" si="11"/>
        <v>2130.256</v>
      </c>
      <c r="AF13" s="13">
        <v>40000</v>
      </c>
      <c r="AG13" s="53">
        <v>1262</v>
      </c>
      <c r="AH13" s="7">
        <f t="shared" si="12"/>
        <v>2130.256</v>
      </c>
      <c r="AI13" s="13">
        <v>30000</v>
      </c>
      <c r="AJ13" s="38">
        <v>1178</v>
      </c>
      <c r="AK13" s="7">
        <f t="shared" si="13"/>
        <v>1988.464</v>
      </c>
      <c r="AL13" s="7"/>
    </row>
    <row r="14" spans="1:38" ht="12.75">
      <c r="A14" s="6">
        <v>50000</v>
      </c>
      <c r="B14" s="38">
        <v>1262</v>
      </c>
      <c r="C14" s="7">
        <f t="shared" si="0"/>
        <v>2130.256</v>
      </c>
      <c r="D14" s="13">
        <v>30000</v>
      </c>
      <c r="E14" s="38">
        <v>1178</v>
      </c>
      <c r="F14" s="7">
        <f>E14*1.688</f>
        <v>1988.464</v>
      </c>
      <c r="G14" s="13">
        <v>10000</v>
      </c>
      <c r="H14" s="38">
        <v>872</v>
      </c>
      <c r="I14" s="7">
        <f t="shared" si="7"/>
        <v>1471.936</v>
      </c>
      <c r="Z14" s="6">
        <v>72000</v>
      </c>
      <c r="AA14" s="7">
        <f aca="true" t="shared" si="14" ref="AA14:AA21">B12+10</f>
        <v>1276</v>
      </c>
      <c r="AB14" s="7">
        <f t="shared" si="4"/>
        <v>2153.888</v>
      </c>
      <c r="AC14" s="6">
        <v>50000</v>
      </c>
      <c r="AD14" s="7">
        <f t="shared" si="5"/>
        <v>1262</v>
      </c>
      <c r="AE14" s="7">
        <f t="shared" si="11"/>
        <v>2130.256</v>
      </c>
      <c r="AF14" s="13">
        <v>30000</v>
      </c>
      <c r="AG14" s="38">
        <v>1178</v>
      </c>
      <c r="AH14" s="7">
        <f t="shared" si="12"/>
        <v>1988.464</v>
      </c>
      <c r="AI14" s="13">
        <v>20000</v>
      </c>
      <c r="AJ14" s="38">
        <v>1027</v>
      </c>
      <c r="AK14" s="7">
        <f t="shared" si="13"/>
        <v>1733.576</v>
      </c>
      <c r="AL14" s="7"/>
    </row>
    <row r="15" spans="1:38" ht="12.75">
      <c r="A15" s="6">
        <v>40000</v>
      </c>
      <c r="B15" s="38">
        <v>1262</v>
      </c>
      <c r="C15" s="7">
        <f t="shared" si="0"/>
        <v>2130.256</v>
      </c>
      <c r="D15" s="13">
        <v>20000</v>
      </c>
      <c r="E15" s="38">
        <v>1027</v>
      </c>
      <c r="F15" s="7">
        <f>E15*1.688</f>
        <v>1733.576</v>
      </c>
      <c r="G15" s="8">
        <v>0</v>
      </c>
      <c r="H15" s="38">
        <v>750</v>
      </c>
      <c r="I15" s="7">
        <f t="shared" si="7"/>
        <v>1266</v>
      </c>
      <c r="Z15" s="6">
        <v>61000</v>
      </c>
      <c r="AA15" s="7">
        <f t="shared" si="14"/>
        <v>1272</v>
      </c>
      <c r="AB15" s="7">
        <f t="shared" si="4"/>
        <v>2147.136</v>
      </c>
      <c r="AC15" s="6">
        <v>40000</v>
      </c>
      <c r="AD15" s="7">
        <f t="shared" si="5"/>
        <v>1262</v>
      </c>
      <c r="AE15" s="7">
        <f t="shared" si="11"/>
        <v>2130.256</v>
      </c>
      <c r="AF15" s="13">
        <v>20000</v>
      </c>
      <c r="AG15" s="38">
        <v>1027</v>
      </c>
      <c r="AH15" s="7">
        <f t="shared" si="12"/>
        <v>1733.576</v>
      </c>
      <c r="AI15" s="13">
        <v>10000</v>
      </c>
      <c r="AJ15" s="38">
        <v>872</v>
      </c>
      <c r="AK15" s="7">
        <f t="shared" si="13"/>
        <v>1471.936</v>
      </c>
      <c r="AL15" s="7"/>
    </row>
    <row r="16" spans="1:38" ht="12.75">
      <c r="A16" s="13">
        <v>30000</v>
      </c>
      <c r="B16" s="38">
        <v>1198</v>
      </c>
      <c r="C16" s="7">
        <f>B16*1.688</f>
        <v>2022.224</v>
      </c>
      <c r="D16" s="13">
        <v>10000</v>
      </c>
      <c r="E16" s="38">
        <v>872</v>
      </c>
      <c r="F16" s="7">
        <f>E16*1.688</f>
        <v>1471.936</v>
      </c>
      <c r="Z16" s="6">
        <v>50500</v>
      </c>
      <c r="AA16" s="7">
        <f t="shared" si="14"/>
        <v>1272</v>
      </c>
      <c r="AB16" s="7">
        <f t="shared" si="4"/>
        <v>2147.136</v>
      </c>
      <c r="AC16" s="13">
        <v>30000</v>
      </c>
      <c r="AD16" s="7">
        <f t="shared" si="5"/>
        <v>1198</v>
      </c>
      <c r="AE16" s="7">
        <f t="shared" si="11"/>
        <v>2022.224</v>
      </c>
      <c r="AF16" s="13">
        <v>10000</v>
      </c>
      <c r="AG16" s="38">
        <v>872</v>
      </c>
      <c r="AH16" s="7">
        <f t="shared" si="12"/>
        <v>1471.936</v>
      </c>
      <c r="AI16" s="8">
        <v>0</v>
      </c>
      <c r="AJ16" s="38">
        <v>750</v>
      </c>
      <c r="AK16" s="7">
        <f t="shared" si="13"/>
        <v>1266</v>
      </c>
      <c r="AL16" s="7"/>
    </row>
    <row r="17" spans="1:38" ht="12.75">
      <c r="A17" s="13">
        <v>20000</v>
      </c>
      <c r="B17" s="38">
        <v>1047</v>
      </c>
      <c r="C17" s="7">
        <f>B17*1.688</f>
        <v>1767.336</v>
      </c>
      <c r="D17" s="8">
        <v>0</v>
      </c>
      <c r="E17" s="38">
        <v>750</v>
      </c>
      <c r="F17" s="7">
        <f>E17*1.688</f>
        <v>1266</v>
      </c>
      <c r="Z17" s="6">
        <v>40000</v>
      </c>
      <c r="AA17" s="7">
        <f t="shared" si="14"/>
        <v>1272</v>
      </c>
      <c r="AB17" s="7">
        <f t="shared" si="4"/>
        <v>2147.136</v>
      </c>
      <c r="AC17" s="13">
        <v>20000</v>
      </c>
      <c r="AD17" s="7">
        <f t="shared" si="5"/>
        <v>1047</v>
      </c>
      <c r="AE17" s="7">
        <f t="shared" si="11"/>
        <v>1767.336</v>
      </c>
      <c r="AF17" s="8">
        <v>0</v>
      </c>
      <c r="AG17" s="38">
        <v>750</v>
      </c>
      <c r="AH17" s="7">
        <f t="shared" si="12"/>
        <v>1266</v>
      </c>
      <c r="AL17" s="7"/>
    </row>
    <row r="18" spans="1:38" ht="12.75">
      <c r="A18" s="13">
        <v>10000</v>
      </c>
      <c r="B18" s="38">
        <v>892</v>
      </c>
      <c r="C18" s="7">
        <f>B18*1.688</f>
        <v>1505.696</v>
      </c>
      <c r="G18" s="6"/>
      <c r="H18" s="8"/>
      <c r="I18" s="7"/>
      <c r="J18" s="6"/>
      <c r="K18" s="7"/>
      <c r="L18" s="7"/>
      <c r="M18" s="6"/>
      <c r="N18" s="7"/>
      <c r="O18" s="7"/>
      <c r="P18" s="6"/>
      <c r="Q18" s="7"/>
      <c r="R18" s="7"/>
      <c r="S18" s="8"/>
      <c r="T18" s="7"/>
      <c r="U18" s="7"/>
      <c r="V18" s="8"/>
      <c r="Z18" s="13">
        <v>30000</v>
      </c>
      <c r="AA18" s="7">
        <f t="shared" si="14"/>
        <v>1208</v>
      </c>
      <c r="AB18" s="7">
        <f t="shared" si="4"/>
        <v>2039.104</v>
      </c>
      <c r="AC18" s="13">
        <v>10000</v>
      </c>
      <c r="AD18" s="7">
        <f t="shared" si="5"/>
        <v>892</v>
      </c>
      <c r="AE18" s="7">
        <f t="shared" si="11"/>
        <v>1505.696</v>
      </c>
      <c r="AJ18" s="7"/>
      <c r="AK18" s="7"/>
      <c r="AL18" s="7"/>
    </row>
    <row r="19" spans="1:38" ht="12.75">
      <c r="A19" s="8">
        <v>0</v>
      </c>
      <c r="B19" s="38">
        <v>770</v>
      </c>
      <c r="C19" s="7">
        <f>B19*1.688</f>
        <v>1299.76</v>
      </c>
      <c r="G19" s="6"/>
      <c r="H19" s="8"/>
      <c r="I19" s="7"/>
      <c r="J19" s="6"/>
      <c r="K19" s="7"/>
      <c r="L19" s="7"/>
      <c r="M19" s="6"/>
      <c r="N19" s="7"/>
      <c r="O19" s="7"/>
      <c r="P19" s="6"/>
      <c r="Q19" s="7"/>
      <c r="R19" s="7"/>
      <c r="S19" s="6"/>
      <c r="T19" s="7"/>
      <c r="U19" s="7"/>
      <c r="Z19" s="13">
        <v>20000</v>
      </c>
      <c r="AA19" s="7">
        <f t="shared" si="14"/>
        <v>1057</v>
      </c>
      <c r="AB19" s="7">
        <f t="shared" si="4"/>
        <v>1784.216</v>
      </c>
      <c r="AC19" s="8">
        <v>0</v>
      </c>
      <c r="AD19" s="7">
        <f t="shared" si="5"/>
        <v>770</v>
      </c>
      <c r="AE19" s="7">
        <f t="shared" si="11"/>
        <v>1299.76</v>
      </c>
      <c r="AJ19" s="7"/>
      <c r="AK19" s="7"/>
      <c r="AL19" s="7"/>
    </row>
    <row r="20" spans="7:37" ht="12.75">
      <c r="G20" s="6"/>
      <c r="H20" s="8"/>
      <c r="I20" s="7"/>
      <c r="J20" s="6"/>
      <c r="K20" s="25" t="s">
        <v>1874</v>
      </c>
      <c r="L20" s="7"/>
      <c r="M20" s="6"/>
      <c r="N20" s="7"/>
      <c r="O20" s="7"/>
      <c r="P20" s="8"/>
      <c r="Q20" s="7"/>
      <c r="R20" s="7"/>
      <c r="S20" s="8"/>
      <c r="T20" s="8"/>
      <c r="U20" s="8"/>
      <c r="Z20" s="13">
        <v>10000</v>
      </c>
      <c r="AA20" s="7">
        <f t="shared" si="14"/>
        <v>902</v>
      </c>
      <c r="AB20" s="7">
        <f t="shared" si="4"/>
        <v>1522.576</v>
      </c>
      <c r="AC20" s="13"/>
      <c r="AD20" s="7"/>
      <c r="AE20" s="7"/>
      <c r="AF20" s="8"/>
      <c r="AG20" s="7"/>
      <c r="AH20" s="7"/>
      <c r="AI20" s="8"/>
      <c r="AJ20" s="8"/>
      <c r="AK20" s="8"/>
    </row>
    <row r="21" spans="1:37" ht="12.75">
      <c r="A21" t="s">
        <v>697</v>
      </c>
      <c r="G21" s="6"/>
      <c r="H21" s="8"/>
      <c r="I21" s="7"/>
      <c r="J21" s="6"/>
      <c r="K21" s="7"/>
      <c r="L21" s="7"/>
      <c r="M21" s="6"/>
      <c r="N21" s="7"/>
      <c r="O21" s="7"/>
      <c r="P21" s="8"/>
      <c r="Q21" s="8"/>
      <c r="R21" s="8"/>
      <c r="S21" s="8"/>
      <c r="T21" s="8"/>
      <c r="U21" s="8"/>
      <c r="Z21" s="8">
        <v>0</v>
      </c>
      <c r="AA21" s="7">
        <f t="shared" si="14"/>
        <v>780</v>
      </c>
      <c r="AB21" s="7">
        <f t="shared" si="4"/>
        <v>1316.6399999999999</v>
      </c>
      <c r="AC21" s="13"/>
      <c r="AD21" s="7"/>
      <c r="AE21" s="7"/>
      <c r="AF21" s="8"/>
      <c r="AG21" s="8"/>
      <c r="AH21" s="8"/>
      <c r="AI21" s="8"/>
      <c r="AJ21" s="8"/>
      <c r="AK21" s="8"/>
    </row>
    <row r="22" spans="7:37" ht="12.75">
      <c r="G22" s="8"/>
      <c r="H22" s="7"/>
      <c r="I22" s="7"/>
      <c r="J22" s="8"/>
      <c r="K22" t="s">
        <v>181</v>
      </c>
      <c r="L22" s="7"/>
      <c r="M22" s="8"/>
      <c r="N22" s="7"/>
      <c r="O22" s="7"/>
      <c r="P22" s="8"/>
      <c r="Q22" s="8"/>
      <c r="R22" s="8"/>
      <c r="S22" s="8"/>
      <c r="T22" s="8"/>
      <c r="U22" s="8"/>
      <c r="Z22" s="8"/>
      <c r="AA22" s="8"/>
      <c r="AB22" s="7"/>
      <c r="AC22" s="8"/>
      <c r="AD22" s="7"/>
      <c r="AE22" s="7"/>
      <c r="AF22" s="8"/>
      <c r="AG22" s="8"/>
      <c r="AH22" s="8"/>
      <c r="AI22" s="8"/>
      <c r="AJ22" s="8"/>
      <c r="AK22" s="8"/>
    </row>
    <row r="23" spans="1:26" ht="12.75">
      <c r="A23" s="33" t="s">
        <v>688</v>
      </c>
      <c r="K23" s="55" t="s">
        <v>158</v>
      </c>
      <c r="Z23" s="24" t="s">
        <v>606</v>
      </c>
    </row>
    <row r="24" spans="11:26" ht="12.75">
      <c r="K24" s="55" t="s">
        <v>618</v>
      </c>
      <c r="Z24" s="24" t="s">
        <v>613</v>
      </c>
    </row>
    <row r="25" ht="12.75">
      <c r="K25" s="33" t="s">
        <v>180</v>
      </c>
    </row>
    <row r="26" ht="12.75">
      <c r="A26" t="s">
        <v>598</v>
      </c>
    </row>
    <row r="28" spans="12:15" ht="12.75">
      <c r="L28" s="11" t="s">
        <v>1947</v>
      </c>
      <c r="M28" s="11" t="s">
        <v>1946</v>
      </c>
      <c r="N28" s="11" t="s">
        <v>1945</v>
      </c>
      <c r="O28" s="11" t="s">
        <v>1944</v>
      </c>
    </row>
    <row r="29" spans="9:15" ht="12.75">
      <c r="I29" s="1" t="s">
        <v>582</v>
      </c>
      <c r="M29" s="23"/>
      <c r="N29" s="120" t="s">
        <v>155</v>
      </c>
      <c r="O29" s="23"/>
    </row>
    <row r="30" spans="12:16" ht="12.75">
      <c r="L30" s="27"/>
      <c r="M30" s="27" t="s">
        <v>170</v>
      </c>
      <c r="N30" s="27"/>
      <c r="O30" s="27" t="s">
        <v>1949</v>
      </c>
      <c r="P30" s="45" t="s">
        <v>622</v>
      </c>
    </row>
    <row r="31" spans="12:24" ht="12.75">
      <c r="L31" s="27"/>
      <c r="M31" s="27" t="s">
        <v>171</v>
      </c>
      <c r="N31" s="27"/>
      <c r="O31" s="27" t="s">
        <v>173</v>
      </c>
      <c r="P31" s="45" t="s">
        <v>830</v>
      </c>
      <c r="Q31" s="121" t="s">
        <v>172</v>
      </c>
      <c r="V31" s="8"/>
      <c r="W31" s="22"/>
      <c r="X31" s="8"/>
    </row>
    <row r="32" spans="12:24" ht="12.75">
      <c r="L32" s="27"/>
      <c r="M32" s="27" t="s">
        <v>169</v>
      </c>
      <c r="N32" s="27" t="s">
        <v>147</v>
      </c>
      <c r="O32" s="27" t="s">
        <v>1948</v>
      </c>
      <c r="P32" s="45" t="s">
        <v>1685</v>
      </c>
      <c r="Q32" s="8"/>
      <c r="V32" s="8"/>
      <c r="W32" s="8"/>
      <c r="X32" s="22"/>
    </row>
    <row r="33" spans="12:24" ht="12.75">
      <c r="L33" s="27"/>
      <c r="M33" s="27" t="s">
        <v>174</v>
      </c>
      <c r="N33" s="27" t="s">
        <v>1709</v>
      </c>
      <c r="O33" s="27" t="s">
        <v>712</v>
      </c>
      <c r="P33" s="45" t="s">
        <v>719</v>
      </c>
      <c r="V33" s="8"/>
      <c r="W33" s="7"/>
      <c r="X33" s="8"/>
    </row>
    <row r="34" spans="12:24" ht="12.75">
      <c r="L34" s="24"/>
      <c r="M34" s="107" t="s">
        <v>878</v>
      </c>
      <c r="N34" s="23" t="s">
        <v>157</v>
      </c>
      <c r="O34" s="23" t="s">
        <v>128</v>
      </c>
      <c r="P34" s="100"/>
      <c r="V34" s="8"/>
      <c r="W34" s="7"/>
      <c r="X34" s="7"/>
    </row>
    <row r="35" spans="13:24" ht="12.75">
      <c r="M35" s="27"/>
      <c r="Q35" s="8"/>
      <c r="V35" s="8"/>
      <c r="W35" s="7"/>
      <c r="X35" s="8"/>
    </row>
    <row r="36" spans="22:24" ht="12.75">
      <c r="V36" s="8"/>
      <c r="W36" s="7"/>
      <c r="X36" s="8"/>
    </row>
    <row r="37" spans="13:24" ht="12.75">
      <c r="M37" s="62">
        <v>751</v>
      </c>
      <c r="N37" s="62">
        <v>754</v>
      </c>
      <c r="O37" s="62">
        <v>754</v>
      </c>
      <c r="P37" t="s">
        <v>151</v>
      </c>
      <c r="Q37" s="8"/>
      <c r="V37" s="8"/>
      <c r="W37" s="7"/>
      <c r="X37" s="8"/>
    </row>
    <row r="38" spans="12:24" ht="12.75">
      <c r="L38" s="77">
        <f>L37*6.5</f>
        <v>0</v>
      </c>
      <c r="M38" s="77">
        <f>M37*6.5</f>
        <v>4881.5</v>
      </c>
      <c r="N38" s="77">
        <f>N37*6.5</f>
        <v>4901</v>
      </c>
      <c r="O38" s="77">
        <f>O37*6.5</f>
        <v>4901</v>
      </c>
      <c r="P38" t="s">
        <v>266</v>
      </c>
      <c r="Q38" s="8"/>
      <c r="S38" s="24" t="s">
        <v>657</v>
      </c>
      <c r="V38" s="8"/>
      <c r="W38" s="7"/>
      <c r="X38" s="8"/>
    </row>
    <row r="39" spans="12:24" ht="12.75">
      <c r="L39" s="77">
        <f>L37*6.8</f>
        <v>0</v>
      </c>
      <c r="M39" s="77">
        <f>M37*6.8</f>
        <v>5106.8</v>
      </c>
      <c r="N39" s="77">
        <f>N37*6.8</f>
        <v>5127.2</v>
      </c>
      <c r="O39" s="77">
        <f>O37*6.8</f>
        <v>5127.2</v>
      </c>
      <c r="P39" t="s">
        <v>722</v>
      </c>
      <c r="S39" s="24" t="s">
        <v>658</v>
      </c>
      <c r="V39" s="8"/>
      <c r="W39" s="7"/>
      <c r="X39" s="8"/>
    </row>
    <row r="40" spans="12:24" ht="12.75">
      <c r="L40" s="23"/>
      <c r="M40" s="23" t="s">
        <v>878</v>
      </c>
      <c r="N40" s="23" t="s">
        <v>150</v>
      </c>
      <c r="O40" s="23" t="s">
        <v>1815</v>
      </c>
      <c r="P40" s="23"/>
      <c r="V40" s="8"/>
      <c r="W40" s="7"/>
      <c r="X40" s="8"/>
    </row>
    <row r="41" spans="13:24" ht="12.75">
      <c r="M41" s="27"/>
      <c r="V41" s="8"/>
      <c r="W41" s="7"/>
      <c r="X41" s="8"/>
    </row>
    <row r="42" spans="14:24" ht="12.75">
      <c r="N42" s="39" t="s">
        <v>142</v>
      </c>
      <c r="O42" s="39" t="s">
        <v>142</v>
      </c>
      <c r="P42" t="s">
        <v>141</v>
      </c>
      <c r="S42" t="s">
        <v>620</v>
      </c>
      <c r="T42" t="s">
        <v>619</v>
      </c>
      <c r="V42" s="8"/>
      <c r="W42" s="7"/>
      <c r="X42" s="8"/>
    </row>
    <row r="43" spans="13:24" ht="12.75">
      <c r="M43" s="27"/>
      <c r="N43" s="39" t="s">
        <v>569</v>
      </c>
      <c r="O43" s="39" t="s">
        <v>569</v>
      </c>
      <c r="P43" t="s">
        <v>143</v>
      </c>
      <c r="S43" t="s">
        <v>621</v>
      </c>
      <c r="T43" t="s">
        <v>698</v>
      </c>
      <c r="V43" s="8"/>
      <c r="W43" s="7"/>
      <c r="X43" s="8"/>
    </row>
    <row r="44" spans="13:24" ht="12.75">
      <c r="M44" s="40"/>
      <c r="N44" s="39" t="s">
        <v>162</v>
      </c>
      <c r="O44" s="39" t="s">
        <v>162</v>
      </c>
      <c r="P44" t="s">
        <v>144</v>
      </c>
      <c r="V44" s="8"/>
      <c r="W44" s="7"/>
      <c r="X44" s="8"/>
    </row>
    <row r="45" spans="12:24" ht="12.75">
      <c r="L45" s="23"/>
      <c r="M45" s="23"/>
      <c r="N45" s="114" t="s">
        <v>163</v>
      </c>
      <c r="O45" s="23" t="s">
        <v>145</v>
      </c>
      <c r="V45" s="8"/>
      <c r="W45" s="7"/>
      <c r="X45" s="8"/>
    </row>
    <row r="46" spans="13:24" ht="12.75">
      <c r="M46" s="27"/>
      <c r="Q46" s="8"/>
      <c r="V46" s="8"/>
      <c r="W46" s="7"/>
      <c r="X46" s="8"/>
    </row>
    <row r="47" spans="13:19" ht="12.75">
      <c r="M47" s="39" t="s">
        <v>178</v>
      </c>
      <c r="N47" s="39" t="s">
        <v>121</v>
      </c>
      <c r="O47" s="39" t="s">
        <v>121</v>
      </c>
      <c r="P47" t="s">
        <v>1760</v>
      </c>
      <c r="S47" t="s">
        <v>126</v>
      </c>
    </row>
    <row r="48" spans="13:16" ht="12.75">
      <c r="M48" s="39" t="s">
        <v>576</v>
      </c>
      <c r="N48" s="27" t="s">
        <v>161</v>
      </c>
      <c r="O48" s="39" t="s">
        <v>576</v>
      </c>
      <c r="P48" t="s">
        <v>120</v>
      </c>
    </row>
    <row r="49" spans="14:19" ht="12.75">
      <c r="N49" s="27"/>
      <c r="O49" s="39"/>
      <c r="S49" t="s">
        <v>127</v>
      </c>
    </row>
    <row r="50" spans="9:16" ht="12.75">
      <c r="I50" s="1" t="s">
        <v>583</v>
      </c>
      <c r="M50" s="27" t="s">
        <v>159</v>
      </c>
      <c r="N50" s="39" t="s">
        <v>1852</v>
      </c>
      <c r="O50" s="39" t="s">
        <v>123</v>
      </c>
      <c r="P50" t="s">
        <v>1760</v>
      </c>
    </row>
    <row r="51" spans="13:16" ht="12.75">
      <c r="M51" s="72"/>
      <c r="N51" s="72"/>
      <c r="O51" s="39" t="s">
        <v>124</v>
      </c>
      <c r="P51" t="s">
        <v>122</v>
      </c>
    </row>
    <row r="52" spans="13:14" ht="12.75">
      <c r="M52" s="40"/>
      <c r="N52" s="40"/>
    </row>
    <row r="53" spans="13:16" ht="12.75">
      <c r="M53" s="27" t="s">
        <v>159</v>
      </c>
      <c r="N53" s="27" t="s">
        <v>159</v>
      </c>
      <c r="O53" s="39" t="s">
        <v>579</v>
      </c>
      <c r="P53" t="s">
        <v>1760</v>
      </c>
    </row>
    <row r="54" ht="12.75">
      <c r="P54" t="s">
        <v>125</v>
      </c>
    </row>
    <row r="55" spans="12:15" ht="12.75">
      <c r="L55" s="23"/>
      <c r="M55" s="23" t="s">
        <v>878</v>
      </c>
      <c r="N55" s="114" t="s">
        <v>160</v>
      </c>
      <c r="O55" s="23" t="s">
        <v>259</v>
      </c>
    </row>
    <row r="57" spans="14:16" ht="12.75">
      <c r="N57" s="27" t="s">
        <v>119</v>
      </c>
      <c r="O57" s="27" t="s">
        <v>119</v>
      </c>
      <c r="P57" t="s">
        <v>1765</v>
      </c>
    </row>
    <row r="58" spans="12:16" ht="12.75">
      <c r="L58" s="23"/>
      <c r="M58" s="23"/>
      <c r="N58" s="114" t="s">
        <v>1661</v>
      </c>
      <c r="O58" s="23" t="s">
        <v>1661</v>
      </c>
      <c r="P58" t="s">
        <v>1770</v>
      </c>
    </row>
    <row r="59" ht="12.75">
      <c r="O59" s="40"/>
    </row>
    <row r="60" spans="13:16" ht="12.75">
      <c r="M60" s="39" t="s">
        <v>175</v>
      </c>
      <c r="N60" s="27" t="s">
        <v>131</v>
      </c>
      <c r="O60" s="27" t="s">
        <v>131</v>
      </c>
      <c r="P60" t="s">
        <v>1863</v>
      </c>
    </row>
    <row r="61" spans="13:16" ht="12.75">
      <c r="M61" s="40" t="s">
        <v>176</v>
      </c>
      <c r="N61" s="40" t="s">
        <v>154</v>
      </c>
      <c r="O61" s="40" t="s">
        <v>153</v>
      </c>
      <c r="P61" t="s">
        <v>152</v>
      </c>
    </row>
    <row r="62" spans="12:15" ht="12.75">
      <c r="L62" s="23"/>
      <c r="M62" s="23" t="s">
        <v>878</v>
      </c>
      <c r="N62" s="114" t="s">
        <v>283</v>
      </c>
      <c r="O62" s="23" t="s">
        <v>281</v>
      </c>
    </row>
    <row r="63" ht="12.75">
      <c r="M63" s="27"/>
    </row>
    <row r="64" spans="13:16" ht="12.75">
      <c r="M64" s="40"/>
      <c r="P64" t="s">
        <v>146</v>
      </c>
    </row>
    <row r="65" spans="13:15" ht="12.75">
      <c r="M65" s="27"/>
      <c r="N65" s="25"/>
      <c r="O65" s="25"/>
    </row>
    <row r="66" ht="12.75">
      <c r="M66" s="85"/>
    </row>
    <row r="67" spans="13:16" ht="12.75">
      <c r="M67" s="40"/>
      <c r="N67" s="85" t="s">
        <v>156</v>
      </c>
      <c r="O67" s="35" t="s">
        <v>1681</v>
      </c>
      <c r="P67" s="55" t="s">
        <v>1680</v>
      </c>
    </row>
    <row r="68" spans="12:15" ht="12.75">
      <c r="L68" s="23"/>
      <c r="M68" s="23"/>
      <c r="N68" s="114" t="s">
        <v>1819</v>
      </c>
      <c r="O68" s="23" t="s">
        <v>1819</v>
      </c>
    </row>
    <row r="69" spans="13:15" ht="12.75">
      <c r="M69" s="27"/>
      <c r="O69" s="25"/>
    </row>
    <row r="70" spans="13:16" ht="12.75">
      <c r="M70" s="40"/>
      <c r="N70" s="27" t="s">
        <v>164</v>
      </c>
      <c r="O70" s="27" t="s">
        <v>165</v>
      </c>
      <c r="P70" t="s">
        <v>129</v>
      </c>
    </row>
    <row r="71" spans="9:16" ht="12.75">
      <c r="I71" s="1" t="s">
        <v>584</v>
      </c>
      <c r="L71" s="23"/>
      <c r="M71" s="23"/>
      <c r="N71" s="114" t="s">
        <v>166</v>
      </c>
      <c r="O71" s="23" t="s">
        <v>130</v>
      </c>
      <c r="P71" s="35"/>
    </row>
    <row r="74" spans="12:16" ht="12.75">
      <c r="L74" s="60" t="s">
        <v>194</v>
      </c>
      <c r="M74" s="60" t="s">
        <v>168</v>
      </c>
      <c r="N74" s="60" t="s">
        <v>149</v>
      </c>
      <c r="O74" s="60" t="s">
        <v>115</v>
      </c>
      <c r="P74" s="11" t="s">
        <v>715</v>
      </c>
    </row>
    <row r="75" ht="12.75">
      <c r="M75" s="23"/>
    </row>
    <row r="76" spans="12:17" ht="12.75">
      <c r="L76" s="94">
        <v>9800</v>
      </c>
      <c r="M76" s="94">
        <v>10000</v>
      </c>
      <c r="N76" s="94">
        <v>10000</v>
      </c>
      <c r="O76" s="94">
        <v>11870</v>
      </c>
      <c r="P76" s="34" t="s">
        <v>1739</v>
      </c>
      <c r="Q76" s="34" t="s">
        <v>1750</v>
      </c>
    </row>
    <row r="77" spans="12:16" ht="12.75">
      <c r="L77" s="27">
        <v>0.847</v>
      </c>
      <c r="M77" s="27">
        <v>0.843</v>
      </c>
      <c r="N77" s="27">
        <v>0.843</v>
      </c>
      <c r="O77" s="27">
        <v>0.843</v>
      </c>
      <c r="P77" s="27" t="s">
        <v>714</v>
      </c>
    </row>
    <row r="78" spans="12:17" ht="12.75">
      <c r="L78" s="31">
        <f>(L76*L77)/3600</f>
        <v>2.3057222222222222</v>
      </c>
      <c r="M78" s="31">
        <f>(M76*M77)/3600</f>
        <v>2.341666666666667</v>
      </c>
      <c r="N78" s="31">
        <f>(N76*N77)/3600</f>
        <v>2.341666666666667</v>
      </c>
      <c r="O78" s="31">
        <f>(O76*O77)/3600</f>
        <v>2.779558333333333</v>
      </c>
      <c r="P78" s="34" t="s">
        <v>1740</v>
      </c>
      <c r="Q78" s="34" t="s">
        <v>1751</v>
      </c>
    </row>
    <row r="79" spans="13:16" ht="12.75">
      <c r="M79" s="40"/>
      <c r="P79" s="27"/>
    </row>
    <row r="80" spans="12:17" ht="12.75">
      <c r="L80" s="94">
        <v>15000</v>
      </c>
      <c r="M80" s="94">
        <v>15800</v>
      </c>
      <c r="N80" s="94">
        <v>15800</v>
      </c>
      <c r="O80" s="94">
        <v>17500</v>
      </c>
      <c r="P80" s="34" t="s">
        <v>1846</v>
      </c>
      <c r="Q80" s="34" t="s">
        <v>1750</v>
      </c>
    </row>
    <row r="81" spans="12:16" ht="12.75">
      <c r="L81" s="27">
        <v>2.04</v>
      </c>
      <c r="M81" s="39">
        <v>1.97</v>
      </c>
      <c r="N81" s="39">
        <v>1.97</v>
      </c>
      <c r="O81" s="39">
        <v>1.97</v>
      </c>
      <c r="P81" s="27" t="s">
        <v>714</v>
      </c>
    </row>
    <row r="82" spans="12:17" ht="12.75">
      <c r="L82" s="31">
        <f>(L80*L81)/3600</f>
        <v>8.5</v>
      </c>
      <c r="M82" s="31">
        <f>(M80*M81)/3600</f>
        <v>8.64611111111111</v>
      </c>
      <c r="N82" s="31">
        <f>(N80*N81)/3600</f>
        <v>8.64611111111111</v>
      </c>
      <c r="O82" s="31">
        <f>(O80*O81)/3600</f>
        <v>9.57638888888889</v>
      </c>
      <c r="P82" s="34" t="s">
        <v>1740</v>
      </c>
      <c r="Q82" s="34" t="s">
        <v>1751</v>
      </c>
    </row>
    <row r="83" ht="12.75">
      <c r="K83" s="59"/>
    </row>
    <row r="84" ht="12.75">
      <c r="K84" s="59"/>
    </row>
    <row r="85" ht="12.75">
      <c r="P85" s="11" t="s">
        <v>729</v>
      </c>
    </row>
    <row r="87" ht="12.75">
      <c r="N87" s="11" t="s">
        <v>1946</v>
      </c>
    </row>
    <row r="88" ht="12.75">
      <c r="N88" s="23" t="s">
        <v>878</v>
      </c>
    </row>
    <row r="89" spans="12:15" ht="12.75">
      <c r="L89" s="27" t="s">
        <v>132</v>
      </c>
      <c r="M89" s="27"/>
      <c r="N89" s="27" t="s">
        <v>578</v>
      </c>
      <c r="O89" s="27" t="s">
        <v>136</v>
      </c>
    </row>
    <row r="90" spans="12:15" ht="12.75">
      <c r="L90" s="32" t="s">
        <v>1834</v>
      </c>
      <c r="M90" s="32"/>
      <c r="N90" s="32" t="s">
        <v>1834</v>
      </c>
      <c r="O90" s="32" t="s">
        <v>384</v>
      </c>
    </row>
    <row r="92" spans="9:17" ht="12.75">
      <c r="I92" s="1"/>
      <c r="O92" s="27" t="s">
        <v>148</v>
      </c>
      <c r="P92" s="59" t="s">
        <v>137</v>
      </c>
      <c r="Q92" t="s">
        <v>138</v>
      </c>
    </row>
    <row r="93" spans="9:14" ht="12.75">
      <c r="I93" s="1" t="s">
        <v>585</v>
      </c>
      <c r="L93" s="40" t="s">
        <v>1780</v>
      </c>
      <c r="M93" s="40"/>
      <c r="N93" s="40"/>
    </row>
    <row r="94" spans="12:14" ht="12.75">
      <c r="L94" s="40"/>
      <c r="M94" s="40"/>
      <c r="N94" s="40"/>
    </row>
    <row r="95" spans="12:17" ht="12.75">
      <c r="L95" s="40" t="s">
        <v>1699</v>
      </c>
      <c r="M95" s="40"/>
      <c r="N95" s="40"/>
      <c r="P95" s="59" t="s">
        <v>177</v>
      </c>
      <c r="Q95" t="s">
        <v>117</v>
      </c>
    </row>
    <row r="96" spans="12:17" ht="12.75">
      <c r="L96" s="40"/>
      <c r="M96" s="40"/>
      <c r="N96" s="40" t="s">
        <v>1699</v>
      </c>
      <c r="P96" s="59" t="s">
        <v>134</v>
      </c>
      <c r="Q96" t="s">
        <v>118</v>
      </c>
    </row>
    <row r="100" spans="14:15" ht="12.75">
      <c r="N100" s="11" t="s">
        <v>1945</v>
      </c>
      <c r="O100" t="s">
        <v>179</v>
      </c>
    </row>
    <row r="101" ht="12.75">
      <c r="N101" s="114" t="s">
        <v>167</v>
      </c>
    </row>
    <row r="102" spans="12:15" ht="12.75">
      <c r="L102" s="27" t="s">
        <v>132</v>
      </c>
      <c r="M102" s="27"/>
      <c r="N102" s="27" t="s">
        <v>578</v>
      </c>
      <c r="O102" s="27" t="s">
        <v>136</v>
      </c>
    </row>
    <row r="103" spans="12:15" ht="12.75">
      <c r="L103" s="32" t="s">
        <v>1834</v>
      </c>
      <c r="M103" s="32"/>
      <c r="N103" s="32" t="s">
        <v>1834</v>
      </c>
      <c r="O103" s="32" t="s">
        <v>384</v>
      </c>
    </row>
    <row r="105" spans="15:17" ht="12.75">
      <c r="O105" s="27" t="s">
        <v>148</v>
      </c>
      <c r="P105" s="59" t="s">
        <v>137</v>
      </c>
      <c r="Q105" t="s">
        <v>138</v>
      </c>
    </row>
    <row r="106" spans="13:14" ht="12.75">
      <c r="M106" s="40"/>
      <c r="N106" s="40"/>
    </row>
    <row r="107" spans="12:14" ht="12.75">
      <c r="L107" s="40"/>
      <c r="M107" s="40"/>
      <c r="N107" s="40"/>
    </row>
    <row r="108" spans="12:14" ht="12.75">
      <c r="L108" s="40"/>
      <c r="N108" s="40"/>
    </row>
    <row r="109" spans="15:16" ht="12.75">
      <c r="O109" s="40"/>
      <c r="P109" s="59"/>
    </row>
    <row r="110" spans="12:17" ht="12.75">
      <c r="L110" s="40" t="s">
        <v>1699</v>
      </c>
      <c r="M110" s="40"/>
      <c r="N110" s="40"/>
      <c r="P110" s="59" t="s">
        <v>133</v>
      </c>
      <c r="Q110" t="s">
        <v>117</v>
      </c>
    </row>
    <row r="111" spans="12:17" ht="12.75">
      <c r="L111" s="40"/>
      <c r="M111" s="40"/>
      <c r="N111" s="40" t="s">
        <v>1699</v>
      </c>
      <c r="P111" s="59" t="s">
        <v>134</v>
      </c>
      <c r="Q111" t="s">
        <v>118</v>
      </c>
    </row>
    <row r="114" ht="12.75">
      <c r="I114" s="1" t="s">
        <v>589</v>
      </c>
    </row>
    <row r="121" ht="12.75">
      <c r="N121" s="11" t="s">
        <v>1944</v>
      </c>
    </row>
    <row r="122" ht="12.75">
      <c r="N122" s="23" t="s">
        <v>140</v>
      </c>
    </row>
    <row r="123" spans="12:15" ht="12.75">
      <c r="L123" s="27" t="s">
        <v>132</v>
      </c>
      <c r="M123" s="27" t="s">
        <v>577</v>
      </c>
      <c r="N123" s="27" t="s">
        <v>578</v>
      </c>
      <c r="O123" s="27" t="s">
        <v>136</v>
      </c>
    </row>
    <row r="124" spans="12:15" ht="12.75">
      <c r="L124" s="32" t="s">
        <v>1834</v>
      </c>
      <c r="M124" s="32" t="s">
        <v>1834</v>
      </c>
      <c r="N124" s="32" t="s">
        <v>1834</v>
      </c>
      <c r="O124" s="32" t="s">
        <v>384</v>
      </c>
    </row>
    <row r="126" spans="15:17" ht="12.75">
      <c r="O126" s="27" t="s">
        <v>139</v>
      </c>
      <c r="P126" s="59" t="s">
        <v>137</v>
      </c>
      <c r="Q126" t="s">
        <v>138</v>
      </c>
    </row>
    <row r="127" spans="13:14" ht="12.75">
      <c r="M127" s="40" t="s">
        <v>1861</v>
      </c>
      <c r="N127" s="40"/>
    </row>
    <row r="128" spans="12:14" ht="12.75">
      <c r="L128" s="40" t="s">
        <v>1780</v>
      </c>
      <c r="M128" s="40" t="s">
        <v>1780</v>
      </c>
      <c r="N128" s="40"/>
    </row>
    <row r="129" spans="12:14" ht="12.75">
      <c r="L129" s="40"/>
      <c r="N129" s="40"/>
    </row>
    <row r="130" spans="15:17" ht="12.75">
      <c r="O130" s="40" t="s">
        <v>1699</v>
      </c>
      <c r="P130" s="59" t="s">
        <v>135</v>
      </c>
      <c r="Q130" t="s">
        <v>116</v>
      </c>
    </row>
    <row r="131" spans="12:17" ht="12.75">
      <c r="L131" s="40" t="s">
        <v>1699</v>
      </c>
      <c r="M131" s="40"/>
      <c r="N131" s="40"/>
      <c r="P131" s="59" t="s">
        <v>133</v>
      </c>
      <c r="Q131" t="s">
        <v>117</v>
      </c>
    </row>
    <row r="132" spans="12:17" ht="12.75">
      <c r="L132" s="40"/>
      <c r="M132" s="40"/>
      <c r="N132" s="40" t="s">
        <v>1699</v>
      </c>
      <c r="P132" s="59" t="s">
        <v>134</v>
      </c>
      <c r="Q132" t="s">
        <v>118</v>
      </c>
    </row>
    <row r="135" ht="12.75">
      <c r="I135" s="1" t="s">
        <v>590</v>
      </c>
    </row>
    <row r="156" ht="12.75">
      <c r="I156" s="1" t="s">
        <v>593</v>
      </c>
    </row>
    <row r="176" ht="12.75">
      <c r="I176" s="1" t="s">
        <v>608</v>
      </c>
    </row>
    <row r="198" ht="12.75">
      <c r="I198" s="1"/>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O172"/>
  <sheetViews>
    <sheetView workbookViewId="0" topLeftCell="H80">
      <selection activeCell="K38" sqref="K38"/>
    </sheetView>
  </sheetViews>
  <sheetFormatPr defaultColWidth="9.140625" defaultRowHeight="12.75"/>
  <cols>
    <col min="1" max="10" width="10.421875" style="0" customWidth="1"/>
    <col min="11" max="11" width="11.7109375" style="0" customWidth="1"/>
    <col min="12" max="12" width="10.421875" style="0" customWidth="1"/>
    <col min="13" max="13" width="11.28125" style="0" customWidth="1"/>
    <col min="14" max="14" width="11.7109375" style="0" customWidth="1"/>
    <col min="15" max="16" width="10.421875" style="0" customWidth="1"/>
    <col min="17" max="17" width="12.140625" style="0" customWidth="1"/>
    <col min="18" max="18" width="12.421875" style="0" customWidth="1"/>
    <col min="19" max="24" width="10.421875" style="0" customWidth="1"/>
    <col min="25" max="25" width="3.57421875" style="0" customWidth="1"/>
    <col min="26" max="35" width="10.421875" style="0" customWidth="1"/>
    <col min="36" max="36" width="11.7109375" style="0" customWidth="1"/>
    <col min="37" max="16384" width="10.421875" style="0" customWidth="1"/>
  </cols>
  <sheetData>
    <row r="1" spans="1:41"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Z1" s="3" t="s">
        <v>597</v>
      </c>
      <c r="AA1" t="s">
        <v>634</v>
      </c>
      <c r="AB1" s="8" t="s">
        <v>602</v>
      </c>
      <c r="AC1" s="15" t="s">
        <v>594</v>
      </c>
      <c r="AD1" t="s">
        <v>634</v>
      </c>
      <c r="AE1" s="8" t="s">
        <v>602</v>
      </c>
      <c r="AF1" s="15" t="s">
        <v>595</v>
      </c>
      <c r="AG1" t="s">
        <v>634</v>
      </c>
      <c r="AH1" s="8" t="s">
        <v>602</v>
      </c>
      <c r="AI1" s="15" t="s">
        <v>596</v>
      </c>
      <c r="AJ1" t="s">
        <v>634</v>
      </c>
      <c r="AK1" s="8" t="s">
        <v>602</v>
      </c>
      <c r="AM1" s="1" t="s">
        <v>604</v>
      </c>
      <c r="AN1" t="s">
        <v>634</v>
      </c>
      <c r="AO1" s="8" t="s">
        <v>602</v>
      </c>
    </row>
    <row r="2" spans="1:41" ht="12.75">
      <c r="A2" s="113" t="s">
        <v>730</v>
      </c>
      <c r="C2" s="8"/>
      <c r="D2" s="4"/>
      <c r="F2" s="8"/>
      <c r="G2" s="4"/>
      <c r="I2" s="8"/>
      <c r="J2" s="4"/>
      <c r="L2" s="8"/>
      <c r="M2" s="4"/>
      <c r="O2" s="8"/>
      <c r="P2" s="4"/>
      <c r="R2" s="8"/>
      <c r="S2" s="4"/>
      <c r="U2" s="8"/>
      <c r="V2" s="4"/>
      <c r="X2" s="8"/>
      <c r="Y2" s="4"/>
      <c r="AE2" s="8"/>
      <c r="AF2" s="4"/>
      <c r="AH2" s="8"/>
      <c r="AI2" s="4"/>
      <c r="AK2" s="8"/>
      <c r="AM2" s="24" t="s">
        <v>605</v>
      </c>
      <c r="AO2" s="8"/>
    </row>
    <row r="3" spans="1:41" ht="12.75">
      <c r="A3" s="8">
        <v>0</v>
      </c>
      <c r="B3" s="8">
        <v>153</v>
      </c>
      <c r="C3" s="7">
        <f aca="true" t="shared" si="0" ref="C3:C9">B3*1.688</f>
        <v>258.264</v>
      </c>
      <c r="D3" s="8">
        <v>0</v>
      </c>
      <c r="E3" s="8">
        <v>211</v>
      </c>
      <c r="F3" s="7">
        <f aca="true" t="shared" si="1" ref="F3:F9">E3*1.688</f>
        <v>356.168</v>
      </c>
      <c r="G3" s="8">
        <v>0</v>
      </c>
      <c r="H3" s="7">
        <v>272</v>
      </c>
      <c r="I3" s="7">
        <f>H3*1.688</f>
        <v>459.13599999999997</v>
      </c>
      <c r="J3" s="8">
        <v>0</v>
      </c>
      <c r="K3" s="7">
        <v>320</v>
      </c>
      <c r="L3" s="7">
        <f>K3*1.688</f>
        <v>540.16</v>
      </c>
      <c r="M3" s="8">
        <v>0</v>
      </c>
      <c r="N3" s="7">
        <v>362</v>
      </c>
      <c r="O3" s="7">
        <f>N3*1.688</f>
        <v>611.0559999999999</v>
      </c>
      <c r="P3" s="8">
        <v>0</v>
      </c>
      <c r="Q3" s="7">
        <v>403</v>
      </c>
      <c r="R3" s="7">
        <f>Q3*1.688</f>
        <v>680.264</v>
      </c>
      <c r="S3" s="8">
        <v>0</v>
      </c>
      <c r="T3" s="7">
        <v>438</v>
      </c>
      <c r="U3" s="7">
        <f aca="true" t="shared" si="2" ref="U3:U14">T3*1.688</f>
        <v>739.3439999999999</v>
      </c>
      <c r="V3" s="8">
        <v>0</v>
      </c>
      <c r="W3" s="7">
        <v>472</v>
      </c>
      <c r="X3" s="7">
        <f aca="true" t="shared" si="3" ref="X3:X8">W3*1.688</f>
        <v>796.736</v>
      </c>
      <c r="Y3" s="8"/>
      <c r="Z3" s="8">
        <v>0</v>
      </c>
      <c r="AA3" s="8">
        <f>B3-10</f>
        <v>143</v>
      </c>
      <c r="AB3" s="7">
        <f aca="true" t="shared" si="4" ref="AB3:AB9">AA3*1.688</f>
        <v>241.384</v>
      </c>
      <c r="AC3" s="8">
        <v>0</v>
      </c>
      <c r="AD3" s="7">
        <v>159</v>
      </c>
      <c r="AE3" s="7">
        <f>AD3*1.688</f>
        <v>268.392</v>
      </c>
      <c r="AF3" s="8">
        <v>0</v>
      </c>
      <c r="AG3" s="7">
        <v>226</v>
      </c>
      <c r="AH3" s="7">
        <f>AG3*1.688</f>
        <v>381.488</v>
      </c>
      <c r="AI3" s="8">
        <v>0</v>
      </c>
      <c r="AJ3" s="7">
        <v>277</v>
      </c>
      <c r="AK3" s="7">
        <f>AJ3*1.688</f>
        <v>467.57599999999996</v>
      </c>
      <c r="AM3" s="8">
        <v>0</v>
      </c>
      <c r="AN3" s="8">
        <v>153</v>
      </c>
      <c r="AO3" s="7">
        <f aca="true" t="shared" si="5" ref="AO3:AO10">AN3*1.688</f>
        <v>258.264</v>
      </c>
    </row>
    <row r="4" spans="1:41" ht="12.75">
      <c r="A4" s="6">
        <v>4000</v>
      </c>
      <c r="B4" s="33">
        <v>167</v>
      </c>
      <c r="C4" s="7">
        <f t="shared" si="0"/>
        <v>281.896</v>
      </c>
      <c r="D4" s="6">
        <v>4000</v>
      </c>
      <c r="E4" s="33">
        <v>223</v>
      </c>
      <c r="F4" s="7">
        <f t="shared" si="1"/>
        <v>376.424</v>
      </c>
      <c r="G4" s="6">
        <v>4000</v>
      </c>
      <c r="H4" s="38">
        <v>287</v>
      </c>
      <c r="I4" s="7">
        <f aca="true" t="shared" si="6" ref="I4:I9">H4*1.688</f>
        <v>484.45599999999996</v>
      </c>
      <c r="J4" s="6">
        <v>4000</v>
      </c>
      <c r="K4" s="51">
        <v>338</v>
      </c>
      <c r="L4" s="7">
        <f aca="true" t="shared" si="7" ref="L4:L14">K4*1.688</f>
        <v>570.544</v>
      </c>
      <c r="M4" s="6">
        <v>4000</v>
      </c>
      <c r="N4" s="51">
        <v>382</v>
      </c>
      <c r="O4" s="7">
        <f aca="true" t="shared" si="8" ref="O4:O14">N4*1.688</f>
        <v>644.816</v>
      </c>
      <c r="P4" s="6">
        <v>4000</v>
      </c>
      <c r="Q4" s="51">
        <v>424</v>
      </c>
      <c r="R4" s="7">
        <f aca="true" t="shared" si="9" ref="R4:R14">Q4*1.688</f>
        <v>715.712</v>
      </c>
      <c r="S4" s="6">
        <v>4000</v>
      </c>
      <c r="T4" s="51">
        <v>461</v>
      </c>
      <c r="U4" s="7">
        <f t="shared" si="2"/>
        <v>778.168</v>
      </c>
      <c r="V4" s="6">
        <v>4000</v>
      </c>
      <c r="W4" s="51">
        <v>496</v>
      </c>
      <c r="X4" s="7">
        <f t="shared" si="3"/>
        <v>837.2479999999999</v>
      </c>
      <c r="Y4" s="6"/>
      <c r="Z4" s="6">
        <v>4000</v>
      </c>
      <c r="AA4" s="8">
        <f aca="true" t="shared" si="10" ref="AA4:AA9">B4-10</f>
        <v>157</v>
      </c>
      <c r="AB4" s="7">
        <f t="shared" si="4"/>
        <v>265.016</v>
      </c>
      <c r="AC4" s="6">
        <v>4000</v>
      </c>
      <c r="AD4" s="51">
        <v>168</v>
      </c>
      <c r="AE4" s="7">
        <f aca="true" t="shared" si="11" ref="AE4:AE9">AD4*1.688</f>
        <v>283.584</v>
      </c>
      <c r="AF4" s="6">
        <v>4000</v>
      </c>
      <c r="AG4" s="51">
        <v>239</v>
      </c>
      <c r="AH4" s="56">
        <f aca="true" t="shared" si="12" ref="AH4:AH13">AG4*1.688</f>
        <v>403.43199999999996</v>
      </c>
      <c r="AI4" s="6">
        <v>4000</v>
      </c>
      <c r="AJ4" s="51">
        <v>293</v>
      </c>
      <c r="AK4" s="7">
        <f aca="true" t="shared" si="13" ref="AK4:AK13">AJ4*1.688</f>
        <v>494.584</v>
      </c>
      <c r="AM4" s="6">
        <v>4000</v>
      </c>
      <c r="AN4" s="33">
        <v>167</v>
      </c>
      <c r="AO4" s="7">
        <f t="shared" si="5"/>
        <v>281.896</v>
      </c>
    </row>
    <row r="5" spans="1:41" ht="12.75">
      <c r="A5" s="6">
        <v>10000</v>
      </c>
      <c r="B5" s="38">
        <v>195</v>
      </c>
      <c r="C5" s="7">
        <f t="shared" si="0"/>
        <v>329.15999999999997</v>
      </c>
      <c r="D5" s="6">
        <v>10000</v>
      </c>
      <c r="E5" s="38">
        <v>261</v>
      </c>
      <c r="F5" s="7">
        <f t="shared" si="1"/>
        <v>440.568</v>
      </c>
      <c r="G5" s="6">
        <v>10000</v>
      </c>
      <c r="H5" s="38">
        <v>325</v>
      </c>
      <c r="I5" s="7">
        <f t="shared" si="6"/>
        <v>548.6</v>
      </c>
      <c r="J5" s="6">
        <v>10000</v>
      </c>
      <c r="K5" s="51">
        <v>378</v>
      </c>
      <c r="L5" s="7">
        <f t="shared" si="7"/>
        <v>638.064</v>
      </c>
      <c r="M5" s="6">
        <v>10000</v>
      </c>
      <c r="N5" s="51">
        <v>425</v>
      </c>
      <c r="O5" s="7">
        <f t="shared" si="8"/>
        <v>717.4</v>
      </c>
      <c r="P5" s="6">
        <v>10000</v>
      </c>
      <c r="Q5" s="51">
        <v>468</v>
      </c>
      <c r="R5" s="7">
        <f t="shared" si="9"/>
        <v>789.9839999999999</v>
      </c>
      <c r="S5" s="6">
        <v>10000</v>
      </c>
      <c r="T5" s="51">
        <v>509</v>
      </c>
      <c r="U5" s="7">
        <f t="shared" si="2"/>
        <v>859.192</v>
      </c>
      <c r="V5" s="6">
        <v>10000</v>
      </c>
      <c r="W5" s="51">
        <v>547</v>
      </c>
      <c r="X5" s="7">
        <f t="shared" si="3"/>
        <v>923.336</v>
      </c>
      <c r="Y5" s="6"/>
      <c r="Z5" s="6">
        <v>10000</v>
      </c>
      <c r="AA5" s="8">
        <f t="shared" si="10"/>
        <v>185</v>
      </c>
      <c r="AB5" s="7">
        <f t="shared" si="4"/>
        <v>312.28</v>
      </c>
      <c r="AC5" s="6">
        <v>10000</v>
      </c>
      <c r="AD5" s="51">
        <v>186</v>
      </c>
      <c r="AE5" s="7">
        <f t="shared" si="11"/>
        <v>313.968</v>
      </c>
      <c r="AF5" s="6">
        <v>10000</v>
      </c>
      <c r="AG5" s="51">
        <v>269</v>
      </c>
      <c r="AH5" s="56">
        <f t="shared" si="12"/>
        <v>454.072</v>
      </c>
      <c r="AI5" s="6">
        <v>10000</v>
      </c>
      <c r="AJ5" s="51">
        <v>328</v>
      </c>
      <c r="AK5" s="7">
        <f t="shared" si="13"/>
        <v>553.664</v>
      </c>
      <c r="AM5" s="6">
        <v>10000</v>
      </c>
      <c r="AN5" s="38">
        <v>195</v>
      </c>
      <c r="AO5" s="7">
        <f t="shared" si="5"/>
        <v>329.15999999999997</v>
      </c>
    </row>
    <row r="6" spans="1:41" ht="12.75">
      <c r="A6" s="6">
        <v>20000</v>
      </c>
      <c r="B6" s="38">
        <v>238</v>
      </c>
      <c r="C6" s="7">
        <f t="shared" si="0"/>
        <v>401.74399999999997</v>
      </c>
      <c r="D6" s="6">
        <v>20000</v>
      </c>
      <c r="E6" s="38">
        <v>326</v>
      </c>
      <c r="F6" s="7">
        <f t="shared" si="1"/>
        <v>550.288</v>
      </c>
      <c r="G6" s="6">
        <v>20000</v>
      </c>
      <c r="H6" s="38">
        <v>391</v>
      </c>
      <c r="I6" s="7">
        <f t="shared" si="6"/>
        <v>660.0079999999999</v>
      </c>
      <c r="J6" s="6">
        <v>20000</v>
      </c>
      <c r="K6" s="51">
        <v>447</v>
      </c>
      <c r="L6" s="7">
        <f>K6*1.688</f>
        <v>754.536</v>
      </c>
      <c r="M6" s="6">
        <v>20000</v>
      </c>
      <c r="N6" s="51">
        <v>500</v>
      </c>
      <c r="O6" s="7">
        <f t="shared" si="8"/>
        <v>844</v>
      </c>
      <c r="P6" s="6">
        <v>20000</v>
      </c>
      <c r="Q6" s="51">
        <v>546</v>
      </c>
      <c r="R6" s="7">
        <f t="shared" si="9"/>
        <v>921.648</v>
      </c>
      <c r="S6" s="6">
        <v>20000</v>
      </c>
      <c r="T6" s="51">
        <v>591</v>
      </c>
      <c r="U6" s="7">
        <f t="shared" si="2"/>
        <v>997.608</v>
      </c>
      <c r="V6" s="13">
        <v>10000</v>
      </c>
      <c r="W6" s="51">
        <v>665</v>
      </c>
      <c r="X6" s="7">
        <f t="shared" si="3"/>
        <v>1122.52</v>
      </c>
      <c r="Y6" s="6"/>
      <c r="Z6" s="6">
        <v>20000</v>
      </c>
      <c r="AA6" s="8">
        <f t="shared" si="10"/>
        <v>228</v>
      </c>
      <c r="AB6" s="7">
        <f t="shared" si="4"/>
        <v>384.864</v>
      </c>
      <c r="AC6" s="6">
        <v>20000</v>
      </c>
      <c r="AD6" s="51">
        <v>233</v>
      </c>
      <c r="AE6" s="7">
        <f t="shared" si="11"/>
        <v>393.304</v>
      </c>
      <c r="AF6" s="6">
        <v>20000</v>
      </c>
      <c r="AG6" s="51">
        <v>323</v>
      </c>
      <c r="AH6" s="56">
        <f t="shared" si="12"/>
        <v>545.2239999999999</v>
      </c>
      <c r="AI6" s="6">
        <v>20000</v>
      </c>
      <c r="AJ6" s="51">
        <v>391</v>
      </c>
      <c r="AK6" s="7">
        <f t="shared" si="13"/>
        <v>660.0079999999999</v>
      </c>
      <c r="AM6" s="6">
        <v>20000</v>
      </c>
      <c r="AN6" s="38">
        <v>238</v>
      </c>
      <c r="AO6" s="7">
        <f t="shared" si="5"/>
        <v>401.74399999999997</v>
      </c>
    </row>
    <row r="7" spans="1:41" ht="12.75">
      <c r="A7" s="6">
        <v>30000</v>
      </c>
      <c r="B7" s="38">
        <v>296</v>
      </c>
      <c r="C7" s="7">
        <f t="shared" si="0"/>
        <v>499.64799999999997</v>
      </c>
      <c r="D7" s="6">
        <v>30000</v>
      </c>
      <c r="E7" s="38">
        <v>401</v>
      </c>
      <c r="F7" s="7">
        <f t="shared" si="1"/>
        <v>676.888</v>
      </c>
      <c r="G7" s="6">
        <v>30000</v>
      </c>
      <c r="H7" s="38">
        <v>471</v>
      </c>
      <c r="I7" s="7">
        <f t="shared" si="6"/>
        <v>795.048</v>
      </c>
      <c r="J7" s="6">
        <v>30000</v>
      </c>
      <c r="K7" s="51">
        <v>534</v>
      </c>
      <c r="L7" s="7">
        <f>K7*1.688</f>
        <v>901.3919999999999</v>
      </c>
      <c r="M7" s="6">
        <v>30000</v>
      </c>
      <c r="N7" s="51">
        <v>581</v>
      </c>
      <c r="O7" s="7">
        <f t="shared" si="8"/>
        <v>980.728</v>
      </c>
      <c r="P7" s="6">
        <v>30000</v>
      </c>
      <c r="Q7" s="51">
        <v>622</v>
      </c>
      <c r="R7" s="7">
        <f t="shared" si="9"/>
        <v>1049.936</v>
      </c>
      <c r="S7" s="6">
        <v>30000</v>
      </c>
      <c r="T7" s="51">
        <v>657</v>
      </c>
      <c r="U7" s="7">
        <f t="shared" si="2"/>
        <v>1109.016</v>
      </c>
      <c r="V7" s="6">
        <v>4000</v>
      </c>
      <c r="W7" s="51">
        <v>621</v>
      </c>
      <c r="X7" s="7">
        <f t="shared" si="3"/>
        <v>1048.248</v>
      </c>
      <c r="Y7" s="6"/>
      <c r="Z7" s="6">
        <v>30000</v>
      </c>
      <c r="AA7" s="8">
        <f t="shared" si="10"/>
        <v>286</v>
      </c>
      <c r="AB7" s="7">
        <f t="shared" si="4"/>
        <v>482.768</v>
      </c>
      <c r="AC7" s="6">
        <v>30000</v>
      </c>
      <c r="AD7" s="51">
        <v>291</v>
      </c>
      <c r="AE7" s="7">
        <f t="shared" si="11"/>
        <v>491.20799999999997</v>
      </c>
      <c r="AF7" s="6">
        <v>30000</v>
      </c>
      <c r="AG7" s="51">
        <v>396</v>
      </c>
      <c r="AH7" s="56">
        <f t="shared" si="12"/>
        <v>668.448</v>
      </c>
      <c r="AI7" s="6">
        <v>30000</v>
      </c>
      <c r="AJ7" s="51">
        <v>471</v>
      </c>
      <c r="AK7" s="7">
        <f t="shared" si="13"/>
        <v>795.048</v>
      </c>
      <c r="AM7" s="6">
        <v>30000</v>
      </c>
      <c r="AN7" s="38">
        <v>296</v>
      </c>
      <c r="AO7" s="7">
        <f t="shared" si="5"/>
        <v>499.64799999999997</v>
      </c>
    </row>
    <row r="8" spans="1:41" ht="12.75">
      <c r="A8" s="6">
        <v>40000</v>
      </c>
      <c r="B8" s="38">
        <v>380</v>
      </c>
      <c r="C8" s="7">
        <f t="shared" si="0"/>
        <v>641.4399999999999</v>
      </c>
      <c r="D8" s="6">
        <v>40000</v>
      </c>
      <c r="E8" s="38">
        <v>487</v>
      </c>
      <c r="F8" s="7">
        <f t="shared" si="1"/>
        <v>822.0559999999999</v>
      </c>
      <c r="G8" s="6">
        <v>40000</v>
      </c>
      <c r="H8" s="38">
        <v>560</v>
      </c>
      <c r="I8" s="7">
        <f t="shared" si="6"/>
        <v>945.28</v>
      </c>
      <c r="J8" s="6">
        <v>40000</v>
      </c>
      <c r="K8" s="51">
        <v>623</v>
      </c>
      <c r="L8" s="7">
        <f t="shared" si="7"/>
        <v>1051.624</v>
      </c>
      <c r="M8" s="6">
        <v>40000</v>
      </c>
      <c r="N8" s="51">
        <v>663</v>
      </c>
      <c r="O8" s="7">
        <f t="shared" si="8"/>
        <v>1119.144</v>
      </c>
      <c r="P8" s="6">
        <v>40000</v>
      </c>
      <c r="Q8" s="51">
        <v>694</v>
      </c>
      <c r="R8" s="7">
        <f t="shared" si="9"/>
        <v>1171.472</v>
      </c>
      <c r="S8" s="6">
        <v>40000</v>
      </c>
      <c r="T8" s="51">
        <v>709</v>
      </c>
      <c r="U8" s="7">
        <f t="shared" si="2"/>
        <v>1196.792</v>
      </c>
      <c r="V8" s="8">
        <v>0</v>
      </c>
      <c r="W8" s="51">
        <v>593</v>
      </c>
      <c r="X8" s="7">
        <f t="shared" si="3"/>
        <v>1000.9839999999999</v>
      </c>
      <c r="Y8" s="8"/>
      <c r="Z8" s="6">
        <v>40000</v>
      </c>
      <c r="AA8" s="8">
        <f t="shared" si="10"/>
        <v>370</v>
      </c>
      <c r="AB8" s="7">
        <f t="shared" si="4"/>
        <v>624.56</v>
      </c>
      <c r="AC8" s="6">
        <v>40000</v>
      </c>
      <c r="AD8" s="51">
        <v>382</v>
      </c>
      <c r="AE8" s="7">
        <f t="shared" si="11"/>
        <v>644.816</v>
      </c>
      <c r="AF8" s="6">
        <v>40000</v>
      </c>
      <c r="AG8" s="51">
        <v>490</v>
      </c>
      <c r="AH8" s="56">
        <f t="shared" si="12"/>
        <v>827.12</v>
      </c>
      <c r="AI8" s="6">
        <v>40000</v>
      </c>
      <c r="AJ8" s="51">
        <v>560</v>
      </c>
      <c r="AK8" s="7">
        <f t="shared" si="13"/>
        <v>945.28</v>
      </c>
      <c r="AM8" s="6">
        <v>40000</v>
      </c>
      <c r="AN8" s="38">
        <v>380</v>
      </c>
      <c r="AO8" s="7">
        <f t="shared" si="5"/>
        <v>641.4399999999999</v>
      </c>
    </row>
    <row r="9" spans="1:41" ht="12.75">
      <c r="A9" s="21">
        <v>48500</v>
      </c>
      <c r="B9" s="38">
        <v>460</v>
      </c>
      <c r="C9" s="7">
        <f t="shared" si="0"/>
        <v>776.48</v>
      </c>
      <c r="D9" s="6">
        <v>44000</v>
      </c>
      <c r="E9" s="2">
        <f>((E10-E8)/2)+E8</f>
        <v>845.5</v>
      </c>
      <c r="F9" s="7">
        <f t="shared" si="1"/>
        <v>1427.204</v>
      </c>
      <c r="G9" s="6">
        <v>41500</v>
      </c>
      <c r="H9" s="2">
        <f>((H10-H8)/2)+H8</f>
        <v>882</v>
      </c>
      <c r="I9" s="7">
        <f t="shared" si="6"/>
        <v>1488.816</v>
      </c>
      <c r="J9" s="13">
        <v>40000</v>
      </c>
      <c r="K9" s="38">
        <v>1204</v>
      </c>
      <c r="L9" s="7">
        <f t="shared" si="7"/>
        <v>2032.3519999999999</v>
      </c>
      <c r="M9" s="13">
        <v>40000</v>
      </c>
      <c r="N9" s="38">
        <v>1204</v>
      </c>
      <c r="O9" s="7">
        <f t="shared" si="8"/>
        <v>2032.3519999999999</v>
      </c>
      <c r="P9" s="13">
        <v>40000</v>
      </c>
      <c r="Q9" s="38">
        <v>1204</v>
      </c>
      <c r="R9" s="7">
        <f t="shared" si="9"/>
        <v>2032.3519999999999</v>
      </c>
      <c r="S9" s="13">
        <v>40000</v>
      </c>
      <c r="T9" s="38">
        <v>1204</v>
      </c>
      <c r="U9" s="7">
        <f t="shared" si="2"/>
        <v>2032.3519999999999</v>
      </c>
      <c r="V9" s="13"/>
      <c r="X9" s="7"/>
      <c r="Z9" s="21">
        <v>49500</v>
      </c>
      <c r="AA9" s="8">
        <f t="shared" si="10"/>
        <v>450</v>
      </c>
      <c r="AB9" s="7">
        <f t="shared" si="4"/>
        <v>759.6</v>
      </c>
      <c r="AC9" s="6">
        <v>44000</v>
      </c>
      <c r="AD9" s="2">
        <f>((AD10-AD8)/2)+AD8</f>
        <v>793</v>
      </c>
      <c r="AE9" s="7">
        <f t="shared" si="11"/>
        <v>1338.584</v>
      </c>
      <c r="AF9" s="13">
        <v>40000</v>
      </c>
      <c r="AG9" s="56">
        <v>1052</v>
      </c>
      <c r="AH9" s="7">
        <f t="shared" si="12"/>
        <v>1775.7759999999998</v>
      </c>
      <c r="AI9" s="13">
        <v>40000</v>
      </c>
      <c r="AJ9" s="56">
        <v>1022</v>
      </c>
      <c r="AK9" s="7">
        <f t="shared" si="13"/>
        <v>1725.136</v>
      </c>
      <c r="AM9" s="21">
        <v>48500</v>
      </c>
      <c r="AN9" s="38">
        <v>460</v>
      </c>
      <c r="AO9" s="7">
        <f t="shared" si="5"/>
        <v>776.48</v>
      </c>
    </row>
    <row r="10" spans="1:41" ht="12.75">
      <c r="A10" s="6">
        <v>50000</v>
      </c>
      <c r="B10" s="38">
        <v>1214</v>
      </c>
      <c r="C10" s="7">
        <f aca="true" t="shared" si="14" ref="C10:C16">B10*1.688</f>
        <v>2049.232</v>
      </c>
      <c r="D10" s="13">
        <v>40000</v>
      </c>
      <c r="E10" s="38">
        <v>1204</v>
      </c>
      <c r="F10" s="7">
        <f aca="true" t="shared" si="15" ref="F10:F15">E10*1.688</f>
        <v>2032.3519999999999</v>
      </c>
      <c r="G10" s="13">
        <v>40000</v>
      </c>
      <c r="H10" s="38">
        <v>1204</v>
      </c>
      <c r="I10" s="7">
        <f aca="true" t="shared" si="16" ref="I10:I15">H10*1.688</f>
        <v>2032.3519999999999</v>
      </c>
      <c r="J10" s="13">
        <v>36000</v>
      </c>
      <c r="K10" s="38">
        <v>1262</v>
      </c>
      <c r="L10" s="7">
        <f t="shared" si="7"/>
        <v>2130.256</v>
      </c>
      <c r="M10" s="13">
        <v>36000</v>
      </c>
      <c r="N10" s="38">
        <v>1262</v>
      </c>
      <c r="O10" s="7">
        <f t="shared" si="8"/>
        <v>2130.256</v>
      </c>
      <c r="P10" s="13">
        <v>36000</v>
      </c>
      <c r="Q10" s="38">
        <v>1262</v>
      </c>
      <c r="R10" s="7">
        <f t="shared" si="9"/>
        <v>2130.256</v>
      </c>
      <c r="S10" s="13">
        <v>36000</v>
      </c>
      <c r="T10" s="38">
        <v>1262</v>
      </c>
      <c r="U10" s="7">
        <f t="shared" si="2"/>
        <v>2130.256</v>
      </c>
      <c r="V10" s="13"/>
      <c r="X10" s="7"/>
      <c r="Z10" s="6">
        <v>51000</v>
      </c>
      <c r="AA10" s="8">
        <f>B10+10</f>
        <v>1224</v>
      </c>
      <c r="AB10" s="7">
        <f aca="true" t="shared" si="17" ref="AB10:AB16">AA10*1.688</f>
        <v>2066.112</v>
      </c>
      <c r="AC10" s="13">
        <v>40000</v>
      </c>
      <c r="AD10" s="38">
        <v>1204</v>
      </c>
      <c r="AE10" s="7">
        <f aca="true" t="shared" si="18" ref="AE10:AE15">AD10*1.688</f>
        <v>2032.3519999999999</v>
      </c>
      <c r="AF10" s="13">
        <v>30000</v>
      </c>
      <c r="AG10" s="51">
        <v>1001</v>
      </c>
      <c r="AH10" s="56">
        <f t="shared" si="12"/>
        <v>1689.6879999999999</v>
      </c>
      <c r="AI10" s="13">
        <v>30000</v>
      </c>
      <c r="AJ10" s="51">
        <v>962</v>
      </c>
      <c r="AK10" s="7">
        <f t="shared" si="13"/>
        <v>1623.856</v>
      </c>
      <c r="AM10" s="6">
        <v>50000</v>
      </c>
      <c r="AN10" s="38">
        <v>1204</v>
      </c>
      <c r="AO10" s="7">
        <f t="shared" si="5"/>
        <v>2032.3519999999999</v>
      </c>
    </row>
    <row r="11" spans="1:41" ht="12.75">
      <c r="A11" s="13">
        <v>36000</v>
      </c>
      <c r="B11" s="33">
        <v>1272</v>
      </c>
      <c r="C11" s="7">
        <f t="shared" si="14"/>
        <v>2147.136</v>
      </c>
      <c r="D11" s="13">
        <v>36000</v>
      </c>
      <c r="E11" s="38">
        <v>1262</v>
      </c>
      <c r="F11" s="7">
        <f t="shared" si="15"/>
        <v>2130.256</v>
      </c>
      <c r="G11" s="13">
        <v>36000</v>
      </c>
      <c r="H11" s="38">
        <v>1262</v>
      </c>
      <c r="I11" s="7">
        <f t="shared" si="16"/>
        <v>2130.256</v>
      </c>
      <c r="J11" s="13">
        <v>30000</v>
      </c>
      <c r="K11" s="38">
        <v>1165</v>
      </c>
      <c r="L11" s="7">
        <f t="shared" si="7"/>
        <v>1966.52</v>
      </c>
      <c r="M11" s="13">
        <v>30000</v>
      </c>
      <c r="N11" s="38">
        <v>1165</v>
      </c>
      <c r="O11" s="7">
        <f t="shared" si="8"/>
        <v>1966.52</v>
      </c>
      <c r="P11" s="13">
        <v>30000</v>
      </c>
      <c r="Q11" s="38">
        <v>1165</v>
      </c>
      <c r="R11" s="7">
        <f t="shared" si="9"/>
        <v>1966.52</v>
      </c>
      <c r="S11" s="13">
        <v>30000</v>
      </c>
      <c r="T11" s="38">
        <v>1165</v>
      </c>
      <c r="U11" s="7">
        <f t="shared" si="2"/>
        <v>1966.52</v>
      </c>
      <c r="V11" s="13"/>
      <c r="X11" s="7"/>
      <c r="Z11" s="13">
        <v>36000</v>
      </c>
      <c r="AA11" s="8">
        <f aca="true" t="shared" si="19" ref="AA11:AA16">B11+10</f>
        <v>1282</v>
      </c>
      <c r="AB11" s="7">
        <f t="shared" si="17"/>
        <v>2164.016</v>
      </c>
      <c r="AC11" s="13">
        <v>36000</v>
      </c>
      <c r="AD11" s="38">
        <v>1262</v>
      </c>
      <c r="AE11" s="7">
        <f t="shared" si="18"/>
        <v>2130.256</v>
      </c>
      <c r="AF11" s="13">
        <v>20000</v>
      </c>
      <c r="AG11" s="51">
        <v>952</v>
      </c>
      <c r="AH11" s="56">
        <f t="shared" si="12"/>
        <v>1606.9759999999999</v>
      </c>
      <c r="AI11" s="13">
        <v>20000</v>
      </c>
      <c r="AJ11" s="38">
        <v>867</v>
      </c>
      <c r="AK11" s="7">
        <f t="shared" si="13"/>
        <v>1463.4959999999999</v>
      </c>
      <c r="AM11" s="13">
        <v>36000</v>
      </c>
      <c r="AN11" s="33">
        <v>1262</v>
      </c>
      <c r="AO11" s="7">
        <f aca="true" t="shared" si="20" ref="AO11:AO16">AN11*1.688</f>
        <v>2130.256</v>
      </c>
    </row>
    <row r="12" spans="1:41" ht="12.75">
      <c r="A12" s="13">
        <v>30000</v>
      </c>
      <c r="B12" s="51">
        <f>(((B11-B13)/12)*7)+B13</f>
        <v>1174.5</v>
      </c>
      <c r="C12" s="7">
        <f t="shared" si="14"/>
        <v>1982.556</v>
      </c>
      <c r="D12" s="13">
        <v>30000</v>
      </c>
      <c r="E12" s="38">
        <v>1165</v>
      </c>
      <c r="F12" s="7">
        <f t="shared" si="15"/>
        <v>1966.52</v>
      </c>
      <c r="G12" s="13">
        <v>30000</v>
      </c>
      <c r="H12" s="38">
        <v>1165</v>
      </c>
      <c r="I12" s="7">
        <f t="shared" si="16"/>
        <v>1966.52</v>
      </c>
      <c r="J12" s="13">
        <v>20000</v>
      </c>
      <c r="K12" s="38">
        <v>995</v>
      </c>
      <c r="L12" s="7">
        <f t="shared" si="7"/>
        <v>1679.56</v>
      </c>
      <c r="M12" s="13">
        <v>20000</v>
      </c>
      <c r="N12" s="38">
        <v>995</v>
      </c>
      <c r="O12" s="7">
        <f t="shared" si="8"/>
        <v>1679.56</v>
      </c>
      <c r="P12" s="13">
        <v>20000</v>
      </c>
      <c r="Q12" s="38">
        <v>995</v>
      </c>
      <c r="R12" s="7">
        <f t="shared" si="9"/>
        <v>1679.56</v>
      </c>
      <c r="S12" s="13">
        <v>20000</v>
      </c>
      <c r="T12" s="38">
        <v>995</v>
      </c>
      <c r="U12" s="7">
        <f t="shared" si="2"/>
        <v>1679.56</v>
      </c>
      <c r="X12" s="7"/>
      <c r="Z12" s="13">
        <v>30000</v>
      </c>
      <c r="AA12" s="7">
        <f t="shared" si="19"/>
        <v>1184.5</v>
      </c>
      <c r="AB12" s="7">
        <f t="shared" si="17"/>
        <v>1999.436</v>
      </c>
      <c r="AC12" s="13">
        <v>30000</v>
      </c>
      <c r="AD12" s="38">
        <v>1165</v>
      </c>
      <c r="AE12" s="7">
        <f t="shared" si="18"/>
        <v>1966.52</v>
      </c>
      <c r="AF12" s="13">
        <v>10000</v>
      </c>
      <c r="AG12" s="38">
        <v>870</v>
      </c>
      <c r="AH12" s="56">
        <f t="shared" si="12"/>
        <v>1468.56</v>
      </c>
      <c r="AI12" s="13">
        <v>10000</v>
      </c>
      <c r="AJ12" s="38">
        <v>795</v>
      </c>
      <c r="AK12" s="7">
        <f t="shared" si="13"/>
        <v>1341.96</v>
      </c>
      <c r="AM12" s="13">
        <v>30000</v>
      </c>
      <c r="AN12" s="51">
        <f>(((AN11-AN13)/12)*7)+AN13</f>
        <v>1164.5</v>
      </c>
      <c r="AO12" s="7">
        <f t="shared" si="20"/>
        <v>1965.676</v>
      </c>
    </row>
    <row r="13" spans="1:41" ht="12.75">
      <c r="A13" s="13">
        <v>23000</v>
      </c>
      <c r="B13" s="33">
        <v>1038</v>
      </c>
      <c r="C13" s="7">
        <f t="shared" si="14"/>
        <v>1752.144</v>
      </c>
      <c r="D13" s="13">
        <v>20000</v>
      </c>
      <c r="E13" s="38">
        <v>995</v>
      </c>
      <c r="F13" s="7">
        <f t="shared" si="15"/>
        <v>1679.56</v>
      </c>
      <c r="G13" s="13">
        <v>20000</v>
      </c>
      <c r="H13" s="38">
        <v>995</v>
      </c>
      <c r="I13" s="7">
        <f t="shared" si="16"/>
        <v>1679.56</v>
      </c>
      <c r="J13" s="13">
        <v>10000</v>
      </c>
      <c r="K13" s="38">
        <v>894</v>
      </c>
      <c r="L13" s="7">
        <f t="shared" si="7"/>
        <v>1509.072</v>
      </c>
      <c r="M13" s="13">
        <v>10000</v>
      </c>
      <c r="N13" s="38">
        <v>894</v>
      </c>
      <c r="O13" s="7">
        <f t="shared" si="8"/>
        <v>1509.072</v>
      </c>
      <c r="P13" s="13">
        <v>10000</v>
      </c>
      <c r="Q13" s="38">
        <v>894</v>
      </c>
      <c r="R13" s="7">
        <f t="shared" si="9"/>
        <v>1509.072</v>
      </c>
      <c r="S13" s="13">
        <v>10000</v>
      </c>
      <c r="T13" s="38">
        <v>894</v>
      </c>
      <c r="U13" s="7">
        <f t="shared" si="2"/>
        <v>1509.072</v>
      </c>
      <c r="X13" s="7"/>
      <c r="Z13" s="13">
        <v>23000</v>
      </c>
      <c r="AA13" s="8">
        <f t="shared" si="19"/>
        <v>1048</v>
      </c>
      <c r="AB13" s="7">
        <f t="shared" si="17"/>
        <v>1769.024</v>
      </c>
      <c r="AC13" s="13">
        <v>20000</v>
      </c>
      <c r="AD13" s="38">
        <v>995</v>
      </c>
      <c r="AE13" s="7">
        <f t="shared" si="18"/>
        <v>1679.56</v>
      </c>
      <c r="AF13" s="8">
        <v>0</v>
      </c>
      <c r="AG13" s="56">
        <v>792</v>
      </c>
      <c r="AH13" s="7">
        <f t="shared" si="12"/>
        <v>1336.896</v>
      </c>
      <c r="AI13" s="8">
        <v>0</v>
      </c>
      <c r="AJ13" s="7">
        <v>725</v>
      </c>
      <c r="AK13" s="7">
        <f t="shared" si="13"/>
        <v>1223.8</v>
      </c>
      <c r="AM13" s="13">
        <v>23000</v>
      </c>
      <c r="AN13" s="33">
        <v>1028</v>
      </c>
      <c r="AO13" s="7">
        <f t="shared" si="20"/>
        <v>1735.264</v>
      </c>
    </row>
    <row r="14" spans="1:41" ht="12.75">
      <c r="A14" s="13">
        <v>20000</v>
      </c>
      <c r="B14" s="38">
        <v>1005</v>
      </c>
      <c r="C14" s="7">
        <f t="shared" si="14"/>
        <v>1696.44</v>
      </c>
      <c r="D14" s="13">
        <v>10000</v>
      </c>
      <c r="E14" s="38">
        <v>894</v>
      </c>
      <c r="F14" s="7">
        <f t="shared" si="15"/>
        <v>1509.072</v>
      </c>
      <c r="G14" s="13">
        <v>10000</v>
      </c>
      <c r="H14" s="38">
        <v>894</v>
      </c>
      <c r="I14" s="7">
        <f t="shared" si="16"/>
        <v>1509.072</v>
      </c>
      <c r="J14" s="8">
        <v>0</v>
      </c>
      <c r="K14" s="38">
        <v>810</v>
      </c>
      <c r="L14" s="7">
        <f t="shared" si="7"/>
        <v>1367.28</v>
      </c>
      <c r="M14" s="8">
        <v>0</v>
      </c>
      <c r="N14" s="38">
        <v>810</v>
      </c>
      <c r="O14" s="7">
        <f t="shared" si="8"/>
        <v>1367.28</v>
      </c>
      <c r="P14" s="8">
        <v>0</v>
      </c>
      <c r="Q14" s="38">
        <v>810</v>
      </c>
      <c r="R14" s="7">
        <f t="shared" si="9"/>
        <v>1367.28</v>
      </c>
      <c r="S14" s="8">
        <v>0</v>
      </c>
      <c r="T14" s="38">
        <v>810</v>
      </c>
      <c r="U14" s="7">
        <f t="shared" si="2"/>
        <v>1367.28</v>
      </c>
      <c r="Z14" s="13">
        <v>20000</v>
      </c>
      <c r="AA14" s="8">
        <f t="shared" si="19"/>
        <v>1015</v>
      </c>
      <c r="AB14" s="7">
        <f t="shared" si="17"/>
        <v>1713.32</v>
      </c>
      <c r="AC14" s="13">
        <v>10000</v>
      </c>
      <c r="AD14" s="38">
        <v>894</v>
      </c>
      <c r="AE14" s="7">
        <f t="shared" si="18"/>
        <v>1509.072</v>
      </c>
      <c r="AM14" s="13">
        <v>20000</v>
      </c>
      <c r="AN14" s="38">
        <v>995</v>
      </c>
      <c r="AO14" s="7">
        <f t="shared" si="20"/>
        <v>1679.56</v>
      </c>
    </row>
    <row r="15" spans="1:41" ht="12.75">
      <c r="A15" s="13">
        <v>10000</v>
      </c>
      <c r="B15" s="38">
        <v>904</v>
      </c>
      <c r="C15" s="7">
        <f t="shared" si="14"/>
        <v>1525.952</v>
      </c>
      <c r="D15" s="8">
        <v>0</v>
      </c>
      <c r="E15" s="38">
        <v>810</v>
      </c>
      <c r="F15" s="7">
        <f t="shared" si="15"/>
        <v>1367.28</v>
      </c>
      <c r="G15" s="8">
        <v>0</v>
      </c>
      <c r="H15" s="38">
        <v>810</v>
      </c>
      <c r="I15" s="7">
        <f t="shared" si="16"/>
        <v>1367.28</v>
      </c>
      <c r="Z15" s="13">
        <v>10000</v>
      </c>
      <c r="AA15" s="8">
        <f t="shared" si="19"/>
        <v>914</v>
      </c>
      <c r="AB15" s="7">
        <f t="shared" si="17"/>
        <v>1542.8319999999999</v>
      </c>
      <c r="AC15" s="8">
        <v>0</v>
      </c>
      <c r="AD15" s="38">
        <v>810</v>
      </c>
      <c r="AE15" s="7">
        <f t="shared" si="18"/>
        <v>1367.28</v>
      </c>
      <c r="AM15" s="13">
        <v>10000</v>
      </c>
      <c r="AN15" s="38">
        <v>894</v>
      </c>
      <c r="AO15" s="7">
        <f t="shared" si="20"/>
        <v>1509.072</v>
      </c>
    </row>
    <row r="16" spans="1:41" ht="12.75">
      <c r="A16" s="8">
        <v>0</v>
      </c>
      <c r="B16" s="8">
        <v>820</v>
      </c>
      <c r="C16" s="7">
        <f t="shared" si="14"/>
        <v>1384.1599999999999</v>
      </c>
      <c r="Z16" s="8">
        <v>0</v>
      </c>
      <c r="AA16" s="8">
        <f t="shared" si="19"/>
        <v>830</v>
      </c>
      <c r="AB16" s="7">
        <f t="shared" si="17"/>
        <v>1401.04</v>
      </c>
      <c r="AM16" s="8">
        <v>0</v>
      </c>
      <c r="AN16" s="8">
        <v>810</v>
      </c>
      <c r="AO16" s="7">
        <f t="shared" si="20"/>
        <v>1367.28</v>
      </c>
    </row>
    <row r="17" ht="12.75">
      <c r="S17" s="26"/>
    </row>
    <row r="18" ht="12.75">
      <c r="A18" t="s">
        <v>632</v>
      </c>
    </row>
    <row r="19" spans="1:26" ht="12.75">
      <c r="A19" t="s">
        <v>750</v>
      </c>
      <c r="K19" s="25" t="s">
        <v>1874</v>
      </c>
      <c r="Z19" s="24" t="s">
        <v>606</v>
      </c>
    </row>
    <row r="20" spans="1:26" ht="12.75">
      <c r="A20" s="33" t="s">
        <v>688</v>
      </c>
      <c r="Z20" s="24" t="s">
        <v>613</v>
      </c>
    </row>
    <row r="21" ht="12.75">
      <c r="K21" s="55" t="s">
        <v>614</v>
      </c>
    </row>
    <row r="22" spans="1:11" ht="12.75">
      <c r="A22" t="s">
        <v>598</v>
      </c>
      <c r="K22" s="55" t="s">
        <v>615</v>
      </c>
    </row>
    <row r="25" spans="9:15" ht="12.75">
      <c r="I25" s="1" t="s">
        <v>582</v>
      </c>
      <c r="L25" s="11" t="s">
        <v>183</v>
      </c>
      <c r="M25" s="11" t="s">
        <v>730</v>
      </c>
      <c r="N25" s="11" t="s">
        <v>731</v>
      </c>
      <c r="O25" s="11" t="s">
        <v>182</v>
      </c>
    </row>
    <row r="26" spans="13:33" ht="12.75">
      <c r="M26" s="23"/>
      <c r="N26" s="120"/>
      <c r="O26" s="23"/>
      <c r="AC26" s="14"/>
      <c r="AD26" s="14"/>
      <c r="AE26" s="69"/>
      <c r="AF26" s="14"/>
      <c r="AG26" s="14"/>
    </row>
    <row r="27" spans="12:16" ht="12.75">
      <c r="L27" s="27"/>
      <c r="M27" s="27" t="s">
        <v>217</v>
      </c>
      <c r="N27" s="27"/>
      <c r="O27" s="27" t="s">
        <v>1952</v>
      </c>
      <c r="P27" s="45" t="s">
        <v>622</v>
      </c>
    </row>
    <row r="28" spans="12:17" ht="12.75">
      <c r="L28" s="27"/>
      <c r="M28" s="62" t="s">
        <v>218</v>
      </c>
      <c r="N28" s="27"/>
      <c r="O28" s="27"/>
      <c r="P28" s="45" t="s">
        <v>830</v>
      </c>
      <c r="Q28" s="121"/>
    </row>
    <row r="29" spans="12:19" ht="12.75">
      <c r="L29" s="27"/>
      <c r="M29" s="62" t="s">
        <v>219</v>
      </c>
      <c r="N29" s="62">
        <v>35812</v>
      </c>
      <c r="O29" s="27"/>
      <c r="P29" s="45" t="s">
        <v>277</v>
      </c>
      <c r="Q29" s="8"/>
      <c r="S29" s="24"/>
    </row>
    <row r="30" spans="12:28" ht="12.75">
      <c r="L30" s="27" t="s">
        <v>222</v>
      </c>
      <c r="M30" s="62" t="s">
        <v>220</v>
      </c>
      <c r="N30" s="62">
        <v>54580</v>
      </c>
      <c r="O30" s="62">
        <v>54580</v>
      </c>
      <c r="P30" s="45" t="s">
        <v>719</v>
      </c>
      <c r="Y30" s="22"/>
      <c r="Z30" s="22"/>
      <c r="AA30" s="8"/>
      <c r="AB30" s="22"/>
    </row>
    <row r="31" spans="12:28" ht="12.75">
      <c r="L31" s="107" t="s">
        <v>292</v>
      </c>
      <c r="M31" s="107" t="s">
        <v>1951</v>
      </c>
      <c r="O31" s="23" t="s">
        <v>878</v>
      </c>
      <c r="P31" s="100"/>
      <c r="Y31" s="8"/>
      <c r="Z31" s="8"/>
      <c r="AA31" s="8"/>
      <c r="AB31" s="8"/>
    </row>
    <row r="32" spans="13:28" ht="12.75">
      <c r="M32" s="27"/>
      <c r="Q32" s="8"/>
      <c r="AA32" s="8"/>
      <c r="AB32" s="8"/>
    </row>
    <row r="33" spans="27:28" ht="12.75">
      <c r="AA33" s="8"/>
      <c r="AB33" s="70"/>
    </row>
    <row r="34" spans="12:28" ht="12.75">
      <c r="L34" s="62">
        <v>1160</v>
      </c>
      <c r="M34" s="62">
        <v>1160</v>
      </c>
      <c r="N34" s="62">
        <v>1160</v>
      </c>
      <c r="O34" s="62"/>
      <c r="P34" t="s">
        <v>185</v>
      </c>
      <c r="Q34" s="8"/>
      <c r="AA34" s="8"/>
      <c r="AB34" s="8"/>
    </row>
    <row r="35" spans="12:31" ht="12.75">
      <c r="L35" s="77">
        <f>L34*6.5</f>
        <v>7540</v>
      </c>
      <c r="M35" s="77">
        <f>M34*6.5</f>
        <v>7540</v>
      </c>
      <c r="N35" s="77">
        <f>N34*6.5</f>
        <v>7540</v>
      </c>
      <c r="O35" s="77">
        <f>O34*6.5</f>
        <v>0</v>
      </c>
      <c r="P35" t="s">
        <v>266</v>
      </c>
      <c r="Q35" s="8"/>
      <c r="R35" s="24" t="s">
        <v>659</v>
      </c>
      <c r="AA35" s="8"/>
      <c r="AB35" s="22"/>
      <c r="AE35" s="59"/>
    </row>
    <row r="36" spans="12:28" ht="12.75">
      <c r="L36" s="77">
        <f>L34*6.8</f>
        <v>7888</v>
      </c>
      <c r="M36" s="77">
        <f>M34*6.8</f>
        <v>7888</v>
      </c>
      <c r="N36" s="77">
        <f>N34*6.8</f>
        <v>7888</v>
      </c>
      <c r="O36" s="77">
        <f>O34*6.8</f>
        <v>0</v>
      </c>
      <c r="P36" t="s">
        <v>722</v>
      </c>
      <c r="R36" s="24" t="s">
        <v>660</v>
      </c>
      <c r="AA36" s="8"/>
      <c r="AB36" s="8"/>
    </row>
    <row r="37" spans="12:28" ht="12.75">
      <c r="L37" s="23" t="s">
        <v>221</v>
      </c>
      <c r="M37" s="23" t="s">
        <v>201</v>
      </c>
      <c r="N37" s="23"/>
      <c r="O37" s="23"/>
      <c r="P37" t="s">
        <v>200</v>
      </c>
      <c r="S37" s="11"/>
      <c r="V37" s="11"/>
      <c r="AA37" s="8"/>
      <c r="AB37" s="70"/>
    </row>
    <row r="38" spans="13:28" ht="12.75">
      <c r="M38" s="27"/>
      <c r="S38" s="27"/>
      <c r="V38" s="27"/>
      <c r="AA38" s="8"/>
      <c r="AB38" s="8"/>
    </row>
    <row r="39" spans="12:28" ht="12.75">
      <c r="L39" s="39" t="s">
        <v>227</v>
      </c>
      <c r="M39" s="39" t="s">
        <v>211</v>
      </c>
      <c r="N39" s="39"/>
      <c r="O39" s="39"/>
      <c r="P39" t="s">
        <v>208</v>
      </c>
      <c r="S39" s="62"/>
      <c r="T39" s="59"/>
      <c r="V39" s="62"/>
      <c r="Y39" s="22"/>
      <c r="Z39" s="22"/>
      <c r="AA39" s="8"/>
      <c r="AB39" s="22"/>
    </row>
    <row r="40" spans="12:28" ht="12.75">
      <c r="L40" s="39" t="s">
        <v>228</v>
      </c>
      <c r="M40" s="39" t="s">
        <v>212</v>
      </c>
      <c r="N40" s="39"/>
      <c r="O40" s="39"/>
      <c r="P40" t="s">
        <v>1866</v>
      </c>
      <c r="S40" s="62"/>
      <c r="T40" s="59"/>
      <c r="V40" s="62"/>
      <c r="W40" s="24"/>
      <c r="Y40" s="7"/>
      <c r="Z40" s="7"/>
      <c r="AA40" s="8"/>
      <c r="AB40" s="8"/>
    </row>
    <row r="41" spans="12:28" ht="12.75">
      <c r="L41" s="39" t="s">
        <v>229</v>
      </c>
      <c r="M41" s="39" t="s">
        <v>213</v>
      </c>
      <c r="N41" s="39"/>
      <c r="O41" s="39"/>
      <c r="P41" t="s">
        <v>209</v>
      </c>
      <c r="S41" s="62"/>
      <c r="Y41" s="70"/>
      <c r="Z41" s="8"/>
      <c r="AA41" s="8"/>
      <c r="AB41" s="70"/>
    </row>
    <row r="42" spans="10:28" ht="12.75">
      <c r="J42" s="23"/>
      <c r="K42" s="23"/>
      <c r="L42" s="23" t="s">
        <v>226</v>
      </c>
      <c r="M42" s="23" t="s">
        <v>210</v>
      </c>
      <c r="N42" s="114"/>
      <c r="O42" s="23"/>
      <c r="Y42" s="8"/>
      <c r="Z42" s="8"/>
      <c r="AA42" s="8"/>
      <c r="AB42" s="8"/>
    </row>
    <row r="43" spans="13:19" ht="12.75">
      <c r="M43" s="27"/>
      <c r="P43" s="14" t="s">
        <v>1760</v>
      </c>
      <c r="Q43" s="8"/>
      <c r="S43" s="61"/>
    </row>
    <row r="44" spans="12:22" ht="12.75">
      <c r="L44" s="39" t="s">
        <v>189</v>
      </c>
      <c r="M44" s="39" t="s">
        <v>189</v>
      </c>
      <c r="N44" s="39" t="s">
        <v>189</v>
      </c>
      <c r="O44" s="39"/>
      <c r="P44" t="s">
        <v>186</v>
      </c>
      <c r="S44" t="s">
        <v>749</v>
      </c>
      <c r="V44" s="27"/>
    </row>
    <row r="45" spans="12:23" ht="12.75">
      <c r="L45" s="39" t="s">
        <v>161</v>
      </c>
      <c r="M45" s="39" t="s">
        <v>161</v>
      </c>
      <c r="N45" s="39" t="s">
        <v>161</v>
      </c>
      <c r="O45" s="39"/>
      <c r="V45" s="62"/>
      <c r="W45" s="24"/>
    </row>
    <row r="46" spans="9:22" ht="12.75">
      <c r="I46" s="1" t="s">
        <v>583</v>
      </c>
      <c r="O46" s="39"/>
      <c r="S46" s="14" t="s">
        <v>872</v>
      </c>
      <c r="V46" s="62"/>
    </row>
    <row r="47" spans="12:23" ht="12.75">
      <c r="L47" s="40" t="s">
        <v>190</v>
      </c>
      <c r="M47" s="40" t="s">
        <v>190</v>
      </c>
      <c r="N47" s="40" t="s">
        <v>190</v>
      </c>
      <c r="O47" s="39"/>
      <c r="P47" t="s">
        <v>187</v>
      </c>
      <c r="W47" s="2"/>
    </row>
    <row r="48" spans="12:20" ht="12.75">
      <c r="L48" s="72" t="s">
        <v>124</v>
      </c>
      <c r="M48" s="72" t="s">
        <v>124</v>
      </c>
      <c r="N48" s="72" t="s">
        <v>124</v>
      </c>
      <c r="O48" s="39"/>
      <c r="S48" s="27" t="s">
        <v>870</v>
      </c>
      <c r="T48" t="s">
        <v>705</v>
      </c>
    </row>
    <row r="49" spans="13:23" ht="12.75">
      <c r="M49" s="40"/>
      <c r="N49" s="40"/>
      <c r="S49" s="27" t="s">
        <v>871</v>
      </c>
      <c r="T49" t="s">
        <v>869</v>
      </c>
      <c r="U49" s="14"/>
      <c r="V49" s="68"/>
      <c r="W49" s="2"/>
    </row>
    <row r="50" spans="12:23" ht="12.75">
      <c r="L50" s="27" t="s">
        <v>191</v>
      </c>
      <c r="M50" s="27" t="s">
        <v>191</v>
      </c>
      <c r="N50" s="27" t="s">
        <v>191</v>
      </c>
      <c r="O50" s="39"/>
      <c r="P50" t="s">
        <v>188</v>
      </c>
      <c r="W50" s="2"/>
    </row>
    <row r="51" spans="12:22" ht="12.75">
      <c r="L51" s="23" t="s">
        <v>225</v>
      </c>
      <c r="M51" s="23" t="s">
        <v>203</v>
      </c>
      <c r="V51" s="62"/>
    </row>
    <row r="52" spans="14:22" ht="12.75">
      <c r="N52" s="114"/>
      <c r="O52" s="23"/>
      <c r="S52" s="31"/>
      <c r="T52" s="27"/>
      <c r="V52" s="31"/>
    </row>
    <row r="53" spans="12:22" ht="12.75">
      <c r="L53" s="27" t="s">
        <v>204</v>
      </c>
      <c r="M53" s="27" t="s">
        <v>204</v>
      </c>
      <c r="N53" s="27"/>
      <c r="O53" s="27"/>
      <c r="P53" t="s">
        <v>1765</v>
      </c>
      <c r="S53" s="31"/>
      <c r="T53" s="34"/>
      <c r="V53" s="31"/>
    </row>
    <row r="54" spans="12:20" ht="12.75">
      <c r="L54" s="23" t="s">
        <v>888</v>
      </c>
      <c r="M54" s="23" t="s">
        <v>888</v>
      </c>
      <c r="N54" s="114"/>
      <c r="O54" s="23"/>
      <c r="P54" t="s">
        <v>1770</v>
      </c>
      <c r="T54" s="27"/>
    </row>
    <row r="55" spans="11:22" ht="12.75">
      <c r="K55" s="23"/>
      <c r="O55" s="40"/>
      <c r="S55" s="62"/>
      <c r="T55" s="34"/>
      <c r="V55" s="62"/>
    </row>
    <row r="56" spans="12:22" ht="12.75">
      <c r="L56" s="39" t="s">
        <v>175</v>
      </c>
      <c r="M56" s="39" t="s">
        <v>175</v>
      </c>
      <c r="N56" s="39" t="s">
        <v>175</v>
      </c>
      <c r="O56" s="27"/>
      <c r="P56" t="s">
        <v>1863</v>
      </c>
      <c r="S56" s="27"/>
      <c r="T56" s="27"/>
      <c r="V56" s="27"/>
    </row>
    <row r="57" spans="12:22" ht="12.75">
      <c r="L57" s="40" t="s">
        <v>223</v>
      </c>
      <c r="M57" s="40" t="s">
        <v>206</v>
      </c>
      <c r="N57" s="40" t="s">
        <v>207</v>
      </c>
      <c r="O57" s="40"/>
      <c r="P57" t="s">
        <v>152</v>
      </c>
      <c r="S57" s="31"/>
      <c r="T57" s="34"/>
      <c r="V57" s="31"/>
    </row>
    <row r="58" spans="12:15" ht="12.75">
      <c r="L58" s="107" t="s">
        <v>292</v>
      </c>
      <c r="M58" s="107" t="s">
        <v>205</v>
      </c>
      <c r="O58" s="23"/>
    </row>
    <row r="59" ht="12.75">
      <c r="M59" s="27"/>
    </row>
    <row r="60" spans="13:16" ht="12.75">
      <c r="M60" s="40"/>
      <c r="P60" t="s">
        <v>146</v>
      </c>
    </row>
    <row r="61" ht="12.75">
      <c r="S61" t="s">
        <v>192</v>
      </c>
    </row>
    <row r="62" spans="13:19" ht="12.75">
      <c r="M62" s="27"/>
      <c r="N62" s="25"/>
      <c r="O62" s="25"/>
      <c r="S62" t="s">
        <v>193</v>
      </c>
    </row>
    <row r="63" spans="12:16" ht="12.75">
      <c r="L63" s="35" t="s">
        <v>224</v>
      </c>
      <c r="M63" s="76" t="s">
        <v>372</v>
      </c>
      <c r="N63" s="85" t="s">
        <v>202</v>
      </c>
      <c r="O63" s="35"/>
      <c r="P63" s="55" t="s">
        <v>1680</v>
      </c>
    </row>
    <row r="64" spans="12:21" ht="12.75">
      <c r="L64" s="23" t="s">
        <v>885</v>
      </c>
      <c r="M64" s="23" t="s">
        <v>203</v>
      </c>
      <c r="N64" s="114"/>
      <c r="O64" s="23"/>
      <c r="S64" s="14" t="s">
        <v>826</v>
      </c>
      <c r="T64" s="8"/>
      <c r="U64" s="7"/>
    </row>
    <row r="65" spans="13:21" ht="12.75">
      <c r="M65" s="27"/>
      <c r="O65" s="25"/>
      <c r="T65" s="70"/>
      <c r="U65" s="8"/>
    </row>
    <row r="66" spans="12:21" ht="12.75">
      <c r="L66" s="39" t="s">
        <v>214</v>
      </c>
      <c r="M66" s="39" t="s">
        <v>214</v>
      </c>
      <c r="N66" s="27"/>
      <c r="O66" s="27"/>
      <c r="P66" t="s">
        <v>215</v>
      </c>
      <c r="S66" t="s">
        <v>824</v>
      </c>
      <c r="T66" s="8"/>
      <c r="U66" s="8"/>
    </row>
    <row r="67" spans="9:21" ht="12.75">
      <c r="I67" s="1" t="s">
        <v>584</v>
      </c>
      <c r="L67" s="23" t="s">
        <v>216</v>
      </c>
      <c r="M67" s="23" t="s">
        <v>216</v>
      </c>
      <c r="N67" s="114"/>
      <c r="O67" s="23"/>
      <c r="P67" s="35"/>
      <c r="S67" t="s">
        <v>825</v>
      </c>
      <c r="T67" s="22"/>
      <c r="U67" s="22"/>
    </row>
    <row r="68" spans="19:21" ht="12.75">
      <c r="S68" t="s">
        <v>827</v>
      </c>
      <c r="T68" s="8"/>
      <c r="U68" s="7"/>
    </row>
    <row r="69" spans="19:21" ht="12.75">
      <c r="S69" t="s">
        <v>828</v>
      </c>
      <c r="T69" s="70"/>
      <c r="U69" s="7"/>
    </row>
    <row r="70" spans="16:21" ht="12.75">
      <c r="P70" s="11" t="s">
        <v>715</v>
      </c>
      <c r="S70" t="s">
        <v>829</v>
      </c>
      <c r="T70" s="7"/>
      <c r="U70" s="7"/>
    </row>
    <row r="71" spans="12:15" ht="12.75">
      <c r="L71" s="68" t="s">
        <v>195</v>
      </c>
      <c r="M71" s="68" t="s">
        <v>747</v>
      </c>
      <c r="N71" s="68" t="s">
        <v>747</v>
      </c>
      <c r="O71" s="60"/>
    </row>
    <row r="72" ht="12.75">
      <c r="R72" s="117" t="s">
        <v>196</v>
      </c>
    </row>
    <row r="73" spans="12:18" ht="12.75">
      <c r="L73" s="94">
        <v>16100</v>
      </c>
      <c r="M73" s="94">
        <v>16100</v>
      </c>
      <c r="N73" s="94">
        <v>16100</v>
      </c>
      <c r="O73" s="94">
        <v>16100</v>
      </c>
      <c r="P73" s="34" t="s">
        <v>1739</v>
      </c>
      <c r="Q73" s="34" t="s">
        <v>1750</v>
      </c>
      <c r="R73" s="25" t="s">
        <v>197</v>
      </c>
    </row>
    <row r="74" spans="12:18" ht="12.75">
      <c r="L74" s="101">
        <v>0.79</v>
      </c>
      <c r="M74" s="101">
        <v>0.79</v>
      </c>
      <c r="N74" s="101">
        <v>0.79</v>
      </c>
      <c r="O74" s="101">
        <v>0.79</v>
      </c>
      <c r="P74" s="27" t="s">
        <v>714</v>
      </c>
      <c r="R74" s="25" t="s">
        <v>198</v>
      </c>
    </row>
    <row r="75" spans="12:18" ht="12.75">
      <c r="L75" s="101">
        <f>(L73*L74)/3600</f>
        <v>3.5330555555555554</v>
      </c>
      <c r="M75" s="101">
        <f>(M73*M74)/3600</f>
        <v>3.5330555555555554</v>
      </c>
      <c r="N75" s="101">
        <f>(N73*N74)/3600</f>
        <v>3.5330555555555554</v>
      </c>
      <c r="O75" s="101">
        <f>(O73*O74)/3600</f>
        <v>3.5330555555555554</v>
      </c>
      <c r="P75" s="34" t="s">
        <v>1740</v>
      </c>
      <c r="Q75" s="34" t="s">
        <v>1751</v>
      </c>
      <c r="R75" t="s">
        <v>199</v>
      </c>
    </row>
    <row r="76" spans="12:16" ht="12.75">
      <c r="L76" s="55"/>
      <c r="M76" s="55"/>
      <c r="N76" s="55"/>
      <c r="O76" s="55"/>
      <c r="P76" s="27"/>
    </row>
    <row r="77" spans="12:17" ht="12.75">
      <c r="L77" s="94">
        <v>24500</v>
      </c>
      <c r="M77" s="94">
        <v>24500</v>
      </c>
      <c r="N77" s="94">
        <v>24500</v>
      </c>
      <c r="O77" s="94">
        <v>24500</v>
      </c>
      <c r="P77" s="34" t="s">
        <v>1846</v>
      </c>
      <c r="Q77" s="34" t="s">
        <v>1750</v>
      </c>
    </row>
    <row r="78" spans="12:16" ht="12.75">
      <c r="L78" s="39">
        <v>2.2</v>
      </c>
      <c r="M78" s="39">
        <v>2.2</v>
      </c>
      <c r="N78" s="39">
        <v>2.2</v>
      </c>
      <c r="O78" s="39">
        <v>2.2</v>
      </c>
      <c r="P78" s="27" t="s">
        <v>714</v>
      </c>
    </row>
    <row r="79" spans="12:17" ht="12.75">
      <c r="L79" s="31">
        <f>(L77*L78)/3600</f>
        <v>14.972222222222225</v>
      </c>
      <c r="M79" s="101">
        <f>(M77*M78)/3600</f>
        <v>14.972222222222225</v>
      </c>
      <c r="N79" s="101">
        <f>(N77*N78)/3600</f>
        <v>14.972222222222225</v>
      </c>
      <c r="O79" s="101">
        <f>(O77*O78)/3600</f>
        <v>14.972222222222225</v>
      </c>
      <c r="P79" s="34" t="s">
        <v>1740</v>
      </c>
      <c r="Q79" s="34" t="s">
        <v>1751</v>
      </c>
    </row>
    <row r="82" ht="12.75">
      <c r="P82" s="11" t="s">
        <v>729</v>
      </c>
    </row>
    <row r="84" spans="12:17" ht="12.75">
      <c r="L84" s="27" t="s">
        <v>184</v>
      </c>
      <c r="M84" s="27" t="s">
        <v>184</v>
      </c>
      <c r="N84" s="27" t="s">
        <v>184</v>
      </c>
      <c r="O84" s="27" t="s">
        <v>184</v>
      </c>
      <c r="P84" s="59" t="s">
        <v>137</v>
      </c>
      <c r="Q84" t="s">
        <v>138</v>
      </c>
    </row>
    <row r="86" spans="12:15" ht="12.75">
      <c r="L86" s="23"/>
      <c r="M86" s="23"/>
      <c r="N86" s="23"/>
      <c r="O86" s="23"/>
    </row>
    <row r="87" ht="12.75">
      <c r="N87" s="11" t="s">
        <v>730</v>
      </c>
    </row>
    <row r="88" ht="12.75">
      <c r="I88" s="1"/>
    </row>
    <row r="89" spans="9:12" ht="12.75">
      <c r="I89" s="1" t="s">
        <v>585</v>
      </c>
      <c r="K89" s="11"/>
      <c r="L89" s="24" t="s">
        <v>740</v>
      </c>
    </row>
    <row r="91" spans="12:15" ht="12.75">
      <c r="L91" s="27" t="s">
        <v>577</v>
      </c>
      <c r="M91" s="27" t="s">
        <v>578</v>
      </c>
      <c r="N91" s="27" t="s">
        <v>623</v>
      </c>
      <c r="O91" s="27" t="s">
        <v>732</v>
      </c>
    </row>
    <row r="92" spans="12:21" ht="12.75">
      <c r="L92" s="32" t="s">
        <v>727</v>
      </c>
      <c r="M92" s="32" t="s">
        <v>727</v>
      </c>
      <c r="N92" s="32" t="s">
        <v>727</v>
      </c>
      <c r="O92" s="32" t="s">
        <v>727</v>
      </c>
      <c r="P92" s="32" t="s">
        <v>1825</v>
      </c>
      <c r="Q92" s="60" t="s">
        <v>900</v>
      </c>
      <c r="R92" s="32" t="s">
        <v>3</v>
      </c>
      <c r="S92" s="32" t="s">
        <v>2</v>
      </c>
      <c r="T92" s="32" t="s">
        <v>1069</v>
      </c>
      <c r="U92" s="32" t="s">
        <v>901</v>
      </c>
    </row>
    <row r="93" ht="12.75">
      <c r="T93" s="25"/>
    </row>
    <row r="94" ht="12.75">
      <c r="T94" s="25"/>
    </row>
    <row r="95" spans="12:20" ht="12.75">
      <c r="L95" s="27">
        <v>2</v>
      </c>
      <c r="M95" s="67"/>
      <c r="N95" s="67"/>
      <c r="O95" s="67"/>
      <c r="P95" s="118" t="s">
        <v>1007</v>
      </c>
      <c r="Q95" s="45" t="s">
        <v>1067</v>
      </c>
      <c r="R95" s="59" t="s">
        <v>904</v>
      </c>
      <c r="S95" s="45" t="s">
        <v>1802</v>
      </c>
      <c r="T95" s="25" t="s">
        <v>1025</v>
      </c>
    </row>
    <row r="96" spans="12:20" ht="12.75">
      <c r="L96" s="27"/>
      <c r="M96" s="27"/>
      <c r="N96" s="27"/>
      <c r="O96" s="27"/>
      <c r="P96" s="132"/>
      <c r="Q96" s="34"/>
      <c r="T96" s="55"/>
    </row>
    <row r="97" spans="12:20" ht="12.75">
      <c r="L97" s="27">
        <v>1</v>
      </c>
      <c r="M97" s="27">
        <v>1</v>
      </c>
      <c r="N97" s="67"/>
      <c r="O97" s="67"/>
      <c r="P97" s="132" t="s">
        <v>1021</v>
      </c>
      <c r="Q97" s="34" t="s">
        <v>1022</v>
      </c>
      <c r="R97" s="116" t="s">
        <v>1023</v>
      </c>
      <c r="S97" t="s">
        <v>1802</v>
      </c>
      <c r="T97" s="55" t="s">
        <v>1024</v>
      </c>
    </row>
    <row r="98" spans="12:20" ht="12.75">
      <c r="L98" s="67"/>
      <c r="M98" s="27">
        <v>1</v>
      </c>
      <c r="N98" s="67"/>
      <c r="O98" s="27"/>
      <c r="P98" s="132" t="s">
        <v>1061</v>
      </c>
      <c r="Q98" s="34" t="s">
        <v>1060</v>
      </c>
      <c r="R98" s="116" t="s">
        <v>1023</v>
      </c>
      <c r="S98" t="s">
        <v>1802</v>
      </c>
      <c r="T98" s="55" t="s">
        <v>1024</v>
      </c>
    </row>
    <row r="99" spans="12:20" ht="12.75">
      <c r="L99" s="27">
        <v>1</v>
      </c>
      <c r="M99" s="27">
        <v>1</v>
      </c>
      <c r="N99" s="67"/>
      <c r="O99" s="27"/>
      <c r="P99" s="132" t="s">
        <v>1046</v>
      </c>
      <c r="Q99" s="34" t="s">
        <v>1047</v>
      </c>
      <c r="R99" s="116" t="s">
        <v>1048</v>
      </c>
      <c r="S99" t="s">
        <v>1802</v>
      </c>
      <c r="T99" s="55" t="s">
        <v>1049</v>
      </c>
    </row>
    <row r="100" spans="12:20" ht="12.75">
      <c r="L100" s="67"/>
      <c r="M100" s="27">
        <v>1</v>
      </c>
      <c r="N100" s="67"/>
      <c r="O100" s="27"/>
      <c r="P100" s="132" t="s">
        <v>1059</v>
      </c>
      <c r="Q100" s="34" t="s">
        <v>1050</v>
      </c>
      <c r="R100" s="116" t="s">
        <v>1048</v>
      </c>
      <c r="S100" t="s">
        <v>1802</v>
      </c>
      <c r="T100" s="55" t="s">
        <v>1051</v>
      </c>
    </row>
    <row r="101" spans="12:20" ht="12.75">
      <c r="L101" s="27"/>
      <c r="M101" s="27"/>
      <c r="N101" s="27"/>
      <c r="O101" s="27"/>
      <c r="P101" s="55"/>
      <c r="T101" s="55"/>
    </row>
    <row r="102" spans="12:20" ht="12.75">
      <c r="L102" s="27">
        <v>1</v>
      </c>
      <c r="M102" s="27">
        <v>4</v>
      </c>
      <c r="N102" s="27">
        <v>5</v>
      </c>
      <c r="O102" s="27"/>
      <c r="P102" s="116" t="s">
        <v>1053</v>
      </c>
      <c r="Q102" s="34" t="s">
        <v>669</v>
      </c>
      <c r="R102" s="59" t="s">
        <v>1054</v>
      </c>
      <c r="S102" t="s">
        <v>1012</v>
      </c>
      <c r="T102" s="55"/>
    </row>
    <row r="103" spans="12:20" ht="12.75">
      <c r="L103" s="27">
        <v>1</v>
      </c>
      <c r="M103" s="67"/>
      <c r="N103" s="27">
        <v>5</v>
      </c>
      <c r="O103" s="27"/>
      <c r="P103" s="116" t="s">
        <v>1056</v>
      </c>
      <c r="Q103" s="34" t="s">
        <v>1055</v>
      </c>
      <c r="R103" s="59" t="s">
        <v>1054</v>
      </c>
      <c r="S103" t="s">
        <v>1012</v>
      </c>
      <c r="T103" s="55"/>
    </row>
    <row r="104" spans="12:20" ht="12.75">
      <c r="L104" s="27"/>
      <c r="M104" s="27"/>
      <c r="N104" s="27"/>
      <c r="O104" s="27"/>
      <c r="T104" s="55"/>
    </row>
    <row r="105" spans="12:20" ht="12.75">
      <c r="L105" s="27">
        <v>1</v>
      </c>
      <c r="M105" s="27">
        <v>2</v>
      </c>
      <c r="N105" s="27">
        <v>2</v>
      </c>
      <c r="O105" s="67"/>
      <c r="P105" s="132" t="s">
        <v>1042</v>
      </c>
      <c r="Q105" s="34" t="s">
        <v>737</v>
      </c>
      <c r="R105" s="132" t="s">
        <v>1019</v>
      </c>
      <c r="S105" t="s">
        <v>1012</v>
      </c>
      <c r="T105" s="55"/>
    </row>
    <row r="106" spans="12:20" ht="12.75">
      <c r="L106" s="27">
        <v>1</v>
      </c>
      <c r="M106" s="27">
        <v>1</v>
      </c>
      <c r="N106" s="27">
        <v>2</v>
      </c>
      <c r="O106" s="27"/>
      <c r="P106" s="132" t="s">
        <v>1057</v>
      </c>
      <c r="Q106" s="34" t="s">
        <v>1058</v>
      </c>
      <c r="R106" s="132" t="s">
        <v>1019</v>
      </c>
      <c r="S106" t="s">
        <v>1012</v>
      </c>
      <c r="T106" s="55"/>
    </row>
    <row r="107" spans="12:20" ht="12.75">
      <c r="L107" s="27">
        <v>1</v>
      </c>
      <c r="M107" s="27">
        <v>2</v>
      </c>
      <c r="N107" s="27">
        <v>3</v>
      </c>
      <c r="O107" s="67"/>
      <c r="P107" s="132" t="s">
        <v>1043</v>
      </c>
      <c r="Q107" s="34" t="s">
        <v>736</v>
      </c>
      <c r="R107" s="132" t="s">
        <v>1019</v>
      </c>
      <c r="S107" t="s">
        <v>1012</v>
      </c>
      <c r="T107" s="55"/>
    </row>
    <row r="108" spans="12:20" ht="12.75">
      <c r="L108" s="27"/>
      <c r="M108" s="27"/>
      <c r="N108" s="27"/>
      <c r="O108" s="27"/>
      <c r="T108" s="55"/>
    </row>
    <row r="109" spans="12:20" ht="12.75">
      <c r="L109" s="27">
        <v>1</v>
      </c>
      <c r="M109" s="27">
        <v>2</v>
      </c>
      <c r="N109" s="67"/>
      <c r="O109" s="67"/>
      <c r="P109" s="132" t="s">
        <v>1036</v>
      </c>
      <c r="Q109" s="34" t="s">
        <v>1937</v>
      </c>
      <c r="R109" s="132" t="s">
        <v>1010</v>
      </c>
      <c r="S109" s="45" t="s">
        <v>728</v>
      </c>
      <c r="T109" s="55"/>
    </row>
    <row r="110" spans="9:20" ht="12.75">
      <c r="I110" s="1" t="s">
        <v>589</v>
      </c>
      <c r="L110" s="27">
        <v>1</v>
      </c>
      <c r="M110" s="27">
        <v>2</v>
      </c>
      <c r="N110" s="67"/>
      <c r="O110" s="67"/>
      <c r="P110" s="132" t="s">
        <v>1037</v>
      </c>
      <c r="Q110" s="34" t="s">
        <v>741</v>
      </c>
      <c r="R110" s="132" t="s">
        <v>1011</v>
      </c>
      <c r="S110" s="45" t="s">
        <v>728</v>
      </c>
      <c r="T110" s="55"/>
    </row>
    <row r="111" spans="12:20" ht="12.75">
      <c r="L111" s="27">
        <v>1</v>
      </c>
      <c r="M111" s="27">
        <v>2</v>
      </c>
      <c r="N111" s="67"/>
      <c r="O111" s="27"/>
      <c r="P111" s="132" t="s">
        <v>1875</v>
      </c>
      <c r="Q111" s="34" t="s">
        <v>1938</v>
      </c>
      <c r="R111" s="132" t="s">
        <v>1068</v>
      </c>
      <c r="S111" s="45" t="s">
        <v>728</v>
      </c>
      <c r="T111" s="55"/>
    </row>
    <row r="112" spans="12:20" ht="12.75">
      <c r="L112" s="27">
        <v>1</v>
      </c>
      <c r="M112" s="27">
        <v>2</v>
      </c>
      <c r="N112" s="67"/>
      <c r="O112" s="27"/>
      <c r="P112" s="132" t="s">
        <v>1875</v>
      </c>
      <c r="Q112" s="34" t="s">
        <v>744</v>
      </c>
      <c r="R112" s="132" t="s">
        <v>1068</v>
      </c>
      <c r="S112" s="45" t="s">
        <v>728</v>
      </c>
      <c r="T112" s="55"/>
    </row>
    <row r="113" spans="12:20" ht="12.75">
      <c r="L113" s="27"/>
      <c r="M113" s="27"/>
      <c r="N113" s="27"/>
      <c r="O113" s="27"/>
      <c r="P113" s="55"/>
      <c r="Q113" s="34"/>
      <c r="T113" s="55"/>
    </row>
    <row r="114" spans="12:20" ht="12.75">
      <c r="L114" s="27">
        <v>1</v>
      </c>
      <c r="M114" s="27">
        <v>4</v>
      </c>
      <c r="N114" s="27">
        <v>6</v>
      </c>
      <c r="O114" s="27"/>
      <c r="P114" s="132" t="s">
        <v>1044</v>
      </c>
      <c r="Q114" s="34" t="s">
        <v>624</v>
      </c>
      <c r="R114" s="132" t="s">
        <v>4</v>
      </c>
      <c r="S114" s="34" t="s">
        <v>364</v>
      </c>
      <c r="T114" s="55"/>
    </row>
    <row r="115" spans="12:20" ht="12.75">
      <c r="L115" s="27">
        <v>1</v>
      </c>
      <c r="M115" s="27">
        <v>4</v>
      </c>
      <c r="N115" s="27">
        <v>6</v>
      </c>
      <c r="O115" s="27"/>
      <c r="P115" s="132" t="s">
        <v>1034</v>
      </c>
      <c r="Q115" s="34" t="s">
        <v>733</v>
      </c>
      <c r="R115" s="132" t="s">
        <v>5</v>
      </c>
      <c r="S115" s="34" t="s">
        <v>364</v>
      </c>
      <c r="T115" s="55"/>
    </row>
    <row r="116" spans="12:20" ht="12.75">
      <c r="L116" s="27">
        <v>1</v>
      </c>
      <c r="M116" s="27">
        <v>2</v>
      </c>
      <c r="N116" s="27">
        <v>3</v>
      </c>
      <c r="O116" s="27"/>
      <c r="P116" s="132" t="s">
        <v>1045</v>
      </c>
      <c r="Q116" s="34" t="s">
        <v>625</v>
      </c>
      <c r="R116" s="132" t="s">
        <v>1890</v>
      </c>
      <c r="S116" s="34" t="s">
        <v>364</v>
      </c>
      <c r="T116" s="55"/>
    </row>
    <row r="117" spans="12:20" ht="12.75">
      <c r="L117" s="67"/>
      <c r="M117" s="27">
        <v>1</v>
      </c>
      <c r="N117" s="27">
        <v>1</v>
      </c>
      <c r="O117" s="27"/>
      <c r="P117" s="132" t="s">
        <v>1052</v>
      </c>
      <c r="Q117" s="34" t="s">
        <v>1784</v>
      </c>
      <c r="R117" s="132" t="s">
        <v>1008</v>
      </c>
      <c r="S117" s="34" t="s">
        <v>364</v>
      </c>
      <c r="T117" s="55"/>
    </row>
    <row r="118" spans="12:20" ht="12.75">
      <c r="L118" s="67"/>
      <c r="M118" s="27">
        <v>1</v>
      </c>
      <c r="N118" s="27">
        <v>1</v>
      </c>
      <c r="O118" s="67"/>
      <c r="P118" s="132" t="s">
        <v>1035</v>
      </c>
      <c r="Q118" s="34" t="s">
        <v>734</v>
      </c>
      <c r="R118" s="132" t="s">
        <v>1009</v>
      </c>
      <c r="S118" s="34" t="s">
        <v>364</v>
      </c>
      <c r="T118" s="55"/>
    </row>
    <row r="119" spans="12:20" ht="12.75">
      <c r="L119" s="27"/>
      <c r="M119" s="27"/>
      <c r="N119" s="27"/>
      <c r="O119" s="27"/>
      <c r="P119" s="55"/>
      <c r="Q119" s="34"/>
      <c r="T119" s="55"/>
    </row>
    <row r="120" spans="12:20" ht="12.75">
      <c r="L120" s="67"/>
      <c r="M120" s="27">
        <v>1</v>
      </c>
      <c r="N120" s="27">
        <v>1</v>
      </c>
      <c r="O120" s="27">
        <v>1</v>
      </c>
      <c r="P120" s="132" t="s">
        <v>1026</v>
      </c>
      <c r="Q120" s="34" t="s">
        <v>1027</v>
      </c>
      <c r="R120" s="132" t="s">
        <v>1013</v>
      </c>
      <c r="S120" t="s">
        <v>735</v>
      </c>
      <c r="T120" s="55"/>
    </row>
    <row r="121" spans="12:20" ht="12.75">
      <c r="L121" s="67"/>
      <c r="M121" s="27">
        <v>1</v>
      </c>
      <c r="N121" s="27">
        <v>1</v>
      </c>
      <c r="O121" s="27">
        <v>1</v>
      </c>
      <c r="P121" s="132" t="s">
        <v>1028</v>
      </c>
      <c r="Q121" s="34" t="s">
        <v>1029</v>
      </c>
      <c r="R121" s="132" t="s">
        <v>1013</v>
      </c>
      <c r="S121" t="s">
        <v>735</v>
      </c>
      <c r="T121" s="55"/>
    </row>
    <row r="122" spans="12:20" ht="12.75">
      <c r="L122" s="27"/>
      <c r="M122" s="27"/>
      <c r="N122" s="27"/>
      <c r="O122" s="27"/>
      <c r="P122" s="132" t="s">
        <v>1030</v>
      </c>
      <c r="Q122" s="34" t="s">
        <v>1031</v>
      </c>
      <c r="R122" s="132" t="s">
        <v>1013</v>
      </c>
      <c r="S122" t="s">
        <v>735</v>
      </c>
      <c r="T122" s="55"/>
    </row>
    <row r="123" spans="12:20" ht="12.75">
      <c r="L123" s="27"/>
      <c r="M123" s="27"/>
      <c r="N123" s="27"/>
      <c r="O123" s="27"/>
      <c r="P123" s="132" t="s">
        <v>1032</v>
      </c>
      <c r="Q123" s="34" t="s">
        <v>1033</v>
      </c>
      <c r="R123" s="132" t="s">
        <v>1013</v>
      </c>
      <c r="S123" t="s">
        <v>735</v>
      </c>
      <c r="T123" s="55"/>
    </row>
    <row r="124" spans="16:20" ht="12.75">
      <c r="P124" s="55"/>
      <c r="Q124" s="34"/>
      <c r="T124" s="25"/>
    </row>
    <row r="125" spans="12:21" ht="12.75">
      <c r="L125" s="67"/>
      <c r="M125" s="67"/>
      <c r="N125" s="67"/>
      <c r="O125" s="27">
        <v>1</v>
      </c>
      <c r="P125" s="132" t="s">
        <v>112</v>
      </c>
      <c r="Q125" s="34"/>
      <c r="R125" s="132" t="s">
        <v>1018</v>
      </c>
      <c r="S125" t="s">
        <v>903</v>
      </c>
      <c r="U125" s="25" t="s">
        <v>748</v>
      </c>
    </row>
    <row r="126" spans="12:21" ht="12.75">
      <c r="L126" s="67"/>
      <c r="M126" s="27">
        <v>1</v>
      </c>
      <c r="N126" s="27">
        <v>1</v>
      </c>
      <c r="O126" s="27"/>
      <c r="P126" s="132" t="s">
        <v>1039</v>
      </c>
      <c r="Q126" s="34"/>
      <c r="R126" s="132" t="s">
        <v>1017</v>
      </c>
      <c r="S126" t="s">
        <v>903</v>
      </c>
      <c r="U126" s="25" t="s">
        <v>1040</v>
      </c>
    </row>
    <row r="127" spans="12:21" ht="12.75">
      <c r="L127" s="67"/>
      <c r="M127" s="67"/>
      <c r="N127" s="27">
        <v>1</v>
      </c>
      <c r="O127" s="27"/>
      <c r="P127" s="132" t="s">
        <v>1038</v>
      </c>
      <c r="Q127" s="34"/>
      <c r="R127" s="132" t="s">
        <v>1016</v>
      </c>
      <c r="S127" t="s">
        <v>903</v>
      </c>
      <c r="U127" s="25" t="s">
        <v>1041</v>
      </c>
    </row>
    <row r="128" spans="16:21" ht="12.75">
      <c r="P128" s="55"/>
      <c r="Q128" s="34"/>
      <c r="U128" s="25"/>
    </row>
    <row r="129" spans="12:21" ht="12.75">
      <c r="L129" s="27">
        <v>1</v>
      </c>
      <c r="M129" s="67"/>
      <c r="N129" s="67"/>
      <c r="O129" s="27"/>
      <c r="P129" s="132" t="s">
        <v>1066</v>
      </c>
      <c r="Q129" s="34" t="s">
        <v>745</v>
      </c>
      <c r="R129" s="59" t="s">
        <v>1020</v>
      </c>
      <c r="S129" t="s">
        <v>1015</v>
      </c>
      <c r="U129" s="25"/>
    </row>
    <row r="130" spans="12:21" ht="12.75">
      <c r="L130" s="27"/>
      <c r="M130" s="27"/>
      <c r="N130" s="27"/>
      <c r="O130" s="27"/>
      <c r="P130" s="132"/>
      <c r="Q130" s="34"/>
      <c r="U130" s="25"/>
    </row>
    <row r="131" spans="9:21" ht="12.75">
      <c r="I131" s="1" t="s">
        <v>590</v>
      </c>
      <c r="L131" s="27">
        <v>1</v>
      </c>
      <c r="M131" s="67"/>
      <c r="N131" s="67"/>
      <c r="O131" s="27"/>
      <c r="P131" s="132" t="s">
        <v>1063</v>
      </c>
      <c r="Q131" s="34" t="s">
        <v>1062</v>
      </c>
      <c r="R131" s="59" t="s">
        <v>1014</v>
      </c>
      <c r="S131" t="s">
        <v>1015</v>
      </c>
      <c r="U131" s="25"/>
    </row>
    <row r="132" spans="12:21" ht="12.75">
      <c r="L132" s="27">
        <v>1</v>
      </c>
      <c r="M132" s="67"/>
      <c r="N132" s="67"/>
      <c r="O132" s="27"/>
      <c r="P132" s="132" t="s">
        <v>1064</v>
      </c>
      <c r="Q132" s="34" t="s">
        <v>746</v>
      </c>
      <c r="R132" s="59" t="s">
        <v>1014</v>
      </c>
      <c r="S132" t="s">
        <v>1015</v>
      </c>
      <c r="U132" s="25" t="s">
        <v>1065</v>
      </c>
    </row>
    <row r="136" spans="16:17" ht="12.75">
      <c r="P136" s="55"/>
      <c r="Q136" s="34"/>
    </row>
    <row r="138" spans="16:17" ht="12.75">
      <c r="P138" s="55"/>
      <c r="Q138" s="34"/>
    </row>
    <row r="140" ht="12.75">
      <c r="Q140" s="34"/>
    </row>
    <row r="152" ht="12.75">
      <c r="I152" s="1" t="s">
        <v>593</v>
      </c>
    </row>
    <row r="172" ht="12.75">
      <c r="I172" s="1" t="s">
        <v>608</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L172"/>
  <sheetViews>
    <sheetView tabSelected="1" workbookViewId="0" topLeftCell="I10">
      <selection activeCell="L25" sqref="L25"/>
    </sheetView>
  </sheetViews>
  <sheetFormatPr defaultColWidth="9.140625" defaultRowHeight="12.75"/>
  <cols>
    <col min="1" max="10" width="10.421875" style="0" customWidth="1"/>
    <col min="11" max="11" width="12.28125" style="0" customWidth="1"/>
    <col min="12" max="12" width="10.421875" style="0" customWidth="1"/>
    <col min="13" max="13" width="12.28125" style="0" customWidth="1"/>
    <col min="14" max="14" width="11.7109375" style="0" customWidth="1"/>
    <col min="15" max="15" width="13.140625" style="0" customWidth="1"/>
    <col min="16" max="18" width="10.421875" style="0" customWidth="1"/>
    <col min="19" max="19" width="11.57421875" style="0" customWidth="1"/>
    <col min="20" max="21" width="10.421875" style="0" customWidth="1"/>
    <col min="22" max="22" width="3.421875" style="0" customWidth="1"/>
    <col min="23" max="34" width="10.421875" style="0" customWidth="1"/>
    <col min="35" max="35" width="3.421875" style="0" customWidth="1"/>
    <col min="36" max="36" width="11.7109375" style="0" customWidth="1"/>
    <col min="37" max="16384" width="10.421875" style="0" customWidth="1"/>
  </cols>
  <sheetData>
    <row r="1" spans="1:38"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c r="W1" s="3" t="s">
        <v>597</v>
      </c>
      <c r="X1" t="s">
        <v>634</v>
      </c>
      <c r="Y1" s="8" t="s">
        <v>602</v>
      </c>
      <c r="Z1" s="15" t="s">
        <v>594</v>
      </c>
      <c r="AA1" t="s">
        <v>634</v>
      </c>
      <c r="AB1" s="8" t="s">
        <v>602</v>
      </c>
      <c r="AC1" s="15" t="s">
        <v>595</v>
      </c>
      <c r="AD1" t="s">
        <v>634</v>
      </c>
      <c r="AE1" s="8" t="s">
        <v>602</v>
      </c>
      <c r="AF1" s="15" t="s">
        <v>596</v>
      </c>
      <c r="AG1" t="s">
        <v>634</v>
      </c>
      <c r="AH1" s="8" t="s">
        <v>602</v>
      </c>
      <c r="AJ1" s="1" t="s">
        <v>604</v>
      </c>
      <c r="AK1" t="s">
        <v>634</v>
      </c>
      <c r="AL1" s="8" t="s">
        <v>602</v>
      </c>
    </row>
    <row r="2" spans="1:38" ht="12.75">
      <c r="A2" s="32" t="s">
        <v>490</v>
      </c>
      <c r="C2" s="8"/>
      <c r="D2" s="4"/>
      <c r="F2" s="8"/>
      <c r="G2" s="4"/>
      <c r="I2" s="8"/>
      <c r="J2" s="4"/>
      <c r="L2" s="8"/>
      <c r="M2" s="4"/>
      <c r="O2" s="8"/>
      <c r="P2" s="4"/>
      <c r="R2" s="8"/>
      <c r="S2" s="4"/>
      <c r="U2" s="8"/>
      <c r="V2" s="4"/>
      <c r="AB2" s="8"/>
      <c r="AC2" s="4"/>
      <c r="AE2" s="8"/>
      <c r="AF2" s="4"/>
      <c r="AH2" s="8"/>
      <c r="AJ2" s="24" t="s">
        <v>605</v>
      </c>
      <c r="AL2" s="8"/>
    </row>
    <row r="3" spans="1:38" ht="12.75">
      <c r="A3" s="8">
        <v>0</v>
      </c>
      <c r="B3" s="8">
        <v>130</v>
      </c>
      <c r="C3" s="7">
        <f aca="true" t="shared" si="0" ref="C3:C14">B3*1.688</f>
        <v>219.44</v>
      </c>
      <c r="D3" s="8">
        <v>0</v>
      </c>
      <c r="E3" s="8">
        <v>185</v>
      </c>
      <c r="F3" s="7">
        <f aca="true" t="shared" si="1" ref="F3:F13">E3*1.688</f>
        <v>312.28</v>
      </c>
      <c r="G3" s="8">
        <v>0</v>
      </c>
      <c r="H3" s="7">
        <v>230</v>
      </c>
      <c r="I3" s="7">
        <f aca="true" t="shared" si="2" ref="I3:I12">H3*1.688</f>
        <v>388.24</v>
      </c>
      <c r="J3" s="8">
        <v>0</v>
      </c>
      <c r="K3" s="7">
        <v>265</v>
      </c>
      <c r="L3" s="7">
        <f aca="true" t="shared" si="3" ref="L3:L11">K3*1.688</f>
        <v>447.32</v>
      </c>
      <c r="M3" s="8">
        <v>0</v>
      </c>
      <c r="N3" s="7">
        <v>299</v>
      </c>
      <c r="O3" s="7">
        <f aca="true" t="shared" si="4" ref="O3:O9">N3*1.688</f>
        <v>504.712</v>
      </c>
      <c r="P3" s="8">
        <v>0</v>
      </c>
      <c r="Q3" s="7">
        <v>328</v>
      </c>
      <c r="R3" s="7">
        <f aca="true" t="shared" si="5" ref="R3:R9">Q3*1.688</f>
        <v>553.664</v>
      </c>
      <c r="S3" s="8">
        <v>0</v>
      </c>
      <c r="T3" s="7">
        <v>356</v>
      </c>
      <c r="U3" s="7">
        <f aca="true" t="shared" si="6" ref="U3:U8">T3*1.688</f>
        <v>600.928</v>
      </c>
      <c r="V3" s="8"/>
      <c r="W3" s="8">
        <v>0</v>
      </c>
      <c r="X3" s="8">
        <f>B3-10</f>
        <v>120</v>
      </c>
      <c r="Y3" s="7">
        <f aca="true" t="shared" si="7" ref="Y3:Y14">X3*1.688</f>
        <v>202.56</v>
      </c>
      <c r="Z3" s="8">
        <v>0</v>
      </c>
      <c r="AA3" s="8">
        <v>134</v>
      </c>
      <c r="AB3" s="7">
        <f aca="true" t="shared" si="8" ref="AB3:AB11">AA3*1.688</f>
        <v>226.19199999999998</v>
      </c>
      <c r="AC3" s="8">
        <v>0</v>
      </c>
      <c r="AD3" s="7">
        <v>190</v>
      </c>
      <c r="AE3" s="7">
        <f>AD3*1.688</f>
        <v>320.71999999999997</v>
      </c>
      <c r="AF3" s="8">
        <v>0</v>
      </c>
      <c r="AG3" s="7">
        <v>235</v>
      </c>
      <c r="AH3" s="7">
        <f>AG3*1.688</f>
        <v>396.68</v>
      </c>
      <c r="AJ3" s="8">
        <v>0</v>
      </c>
      <c r="AK3" s="8">
        <v>130</v>
      </c>
      <c r="AL3" s="7">
        <f aca="true" t="shared" si="9" ref="AL3:AL14">AK3*1.688</f>
        <v>219.44</v>
      </c>
    </row>
    <row r="4" spans="1:38" ht="12.75">
      <c r="A4" s="6">
        <v>15000</v>
      </c>
      <c r="B4" s="38">
        <v>172</v>
      </c>
      <c r="C4" s="7">
        <f t="shared" si="0"/>
        <v>290.336</v>
      </c>
      <c r="D4" s="6">
        <v>15000</v>
      </c>
      <c r="E4" s="33">
        <v>240</v>
      </c>
      <c r="F4" s="7">
        <f t="shared" si="1"/>
        <v>405.12</v>
      </c>
      <c r="G4" s="6">
        <v>15000</v>
      </c>
      <c r="H4" s="38">
        <v>297</v>
      </c>
      <c r="I4" s="7">
        <f t="shared" si="2"/>
        <v>501.33599999999996</v>
      </c>
      <c r="J4" s="6">
        <v>15000</v>
      </c>
      <c r="K4" s="51">
        <v>340</v>
      </c>
      <c r="L4" s="7">
        <f t="shared" si="3"/>
        <v>573.92</v>
      </c>
      <c r="M4" s="6">
        <v>15000</v>
      </c>
      <c r="N4" s="51">
        <v>382</v>
      </c>
      <c r="O4" s="7">
        <f t="shared" si="4"/>
        <v>644.816</v>
      </c>
      <c r="P4" s="6">
        <v>15000</v>
      </c>
      <c r="Q4" s="51">
        <v>421</v>
      </c>
      <c r="R4" s="7">
        <f t="shared" si="5"/>
        <v>710.648</v>
      </c>
      <c r="S4" s="6">
        <v>15000</v>
      </c>
      <c r="T4" s="51">
        <v>456</v>
      </c>
      <c r="U4" s="7">
        <f t="shared" si="6"/>
        <v>769.728</v>
      </c>
      <c r="V4" s="6"/>
      <c r="W4" s="6">
        <v>15000</v>
      </c>
      <c r="X4" s="8">
        <f>B4-10</f>
        <v>162</v>
      </c>
      <c r="Y4" s="7">
        <f t="shared" si="7"/>
        <v>273.456</v>
      </c>
      <c r="Z4" s="6">
        <v>15000</v>
      </c>
      <c r="AA4" s="38">
        <v>176</v>
      </c>
      <c r="AB4" s="7">
        <f t="shared" si="8"/>
        <v>297.08799999999997</v>
      </c>
      <c r="AC4" s="6">
        <v>15000</v>
      </c>
      <c r="AD4" s="51">
        <v>247</v>
      </c>
      <c r="AE4" s="56">
        <f aca="true" t="shared" si="10" ref="AE4:AE9">AD4*1.688</f>
        <v>416.936</v>
      </c>
      <c r="AF4" s="6">
        <v>15000</v>
      </c>
      <c r="AG4" s="51">
        <v>300</v>
      </c>
      <c r="AH4" s="7">
        <f aca="true" t="shared" si="11" ref="AH4:AH9">AG4*1.688</f>
        <v>506.4</v>
      </c>
      <c r="AJ4" s="6">
        <v>15000</v>
      </c>
      <c r="AK4" s="38">
        <v>172</v>
      </c>
      <c r="AL4" s="7">
        <f t="shared" si="9"/>
        <v>290.336</v>
      </c>
    </row>
    <row r="5" spans="1:38" ht="12.75">
      <c r="A5" s="6">
        <v>30000</v>
      </c>
      <c r="B5" s="38">
        <v>233</v>
      </c>
      <c r="C5" s="7">
        <f t="shared" si="0"/>
        <v>393.304</v>
      </c>
      <c r="D5" s="6">
        <v>30000</v>
      </c>
      <c r="E5" s="38">
        <v>318</v>
      </c>
      <c r="F5" s="7">
        <f t="shared" si="1"/>
        <v>536.784</v>
      </c>
      <c r="G5" s="6">
        <v>30000</v>
      </c>
      <c r="H5" s="38">
        <v>390</v>
      </c>
      <c r="I5" s="7">
        <f t="shared" si="2"/>
        <v>658.3199999999999</v>
      </c>
      <c r="J5" s="6">
        <v>30000</v>
      </c>
      <c r="K5" s="51">
        <v>443</v>
      </c>
      <c r="L5" s="7">
        <f t="shared" si="3"/>
        <v>747.784</v>
      </c>
      <c r="M5" s="6">
        <v>30000</v>
      </c>
      <c r="N5" s="51">
        <v>499</v>
      </c>
      <c r="O5" s="7">
        <f t="shared" si="4"/>
        <v>842.312</v>
      </c>
      <c r="P5" s="6">
        <v>30000</v>
      </c>
      <c r="Q5" s="51">
        <v>550</v>
      </c>
      <c r="R5" s="7">
        <f t="shared" si="5"/>
        <v>928.4</v>
      </c>
      <c r="S5" s="6">
        <v>30000</v>
      </c>
      <c r="T5" s="51">
        <v>594</v>
      </c>
      <c r="U5" s="7">
        <f t="shared" si="6"/>
        <v>1002.6719999999999</v>
      </c>
      <c r="V5" s="6"/>
      <c r="W5" s="6">
        <v>30000</v>
      </c>
      <c r="X5" s="8">
        <f>B5-10</f>
        <v>223</v>
      </c>
      <c r="Y5" s="7">
        <f t="shared" si="7"/>
        <v>376.424</v>
      </c>
      <c r="Z5" s="6">
        <v>30000</v>
      </c>
      <c r="AA5" s="38">
        <v>237</v>
      </c>
      <c r="AB5" s="7">
        <f t="shared" si="8"/>
        <v>400.056</v>
      </c>
      <c r="AC5" s="6">
        <v>30000</v>
      </c>
      <c r="AD5" s="51">
        <v>325</v>
      </c>
      <c r="AE5" s="56">
        <f t="shared" si="10"/>
        <v>548.6</v>
      </c>
      <c r="AF5" s="6">
        <v>30000</v>
      </c>
      <c r="AG5" s="51">
        <v>386</v>
      </c>
      <c r="AH5" s="7">
        <f t="shared" si="11"/>
        <v>651.568</v>
      </c>
      <c r="AJ5" s="6">
        <v>30000</v>
      </c>
      <c r="AK5" s="38">
        <v>233</v>
      </c>
      <c r="AL5" s="7">
        <f t="shared" si="9"/>
        <v>393.304</v>
      </c>
    </row>
    <row r="6" spans="1:38" ht="12.75">
      <c r="A6" s="6">
        <v>45000</v>
      </c>
      <c r="B6" s="51">
        <v>321</v>
      </c>
      <c r="C6" s="7">
        <f t="shared" si="0"/>
        <v>541.848</v>
      </c>
      <c r="D6" s="6">
        <v>45000</v>
      </c>
      <c r="E6" s="38">
        <v>438</v>
      </c>
      <c r="F6" s="7">
        <f t="shared" si="1"/>
        <v>739.3439999999999</v>
      </c>
      <c r="G6" s="6">
        <v>45000</v>
      </c>
      <c r="H6" s="38">
        <v>540</v>
      </c>
      <c r="I6" s="7">
        <f t="shared" si="2"/>
        <v>911.52</v>
      </c>
      <c r="J6" s="6">
        <v>45000</v>
      </c>
      <c r="K6" s="51">
        <v>651</v>
      </c>
      <c r="L6" s="7">
        <f t="shared" si="3"/>
        <v>1098.888</v>
      </c>
      <c r="M6" s="6">
        <v>34000</v>
      </c>
      <c r="N6" s="56">
        <f>(((N7-N5)/2)+N5)</f>
        <v>646</v>
      </c>
      <c r="O6" s="7">
        <f t="shared" si="4"/>
        <v>1090.4479999999999</v>
      </c>
      <c r="P6" s="6">
        <v>32000</v>
      </c>
      <c r="Q6" s="56">
        <f>(((Q7-Q5)/2)+Q5)</f>
        <v>643.5</v>
      </c>
      <c r="R6" s="7">
        <f t="shared" si="5"/>
        <v>1086.228</v>
      </c>
      <c r="S6" s="13">
        <v>30000</v>
      </c>
      <c r="T6" s="51">
        <v>686</v>
      </c>
      <c r="U6" s="7">
        <f t="shared" si="6"/>
        <v>1157.968</v>
      </c>
      <c r="V6" s="13"/>
      <c r="W6" s="6">
        <v>45000</v>
      </c>
      <c r="X6" s="8">
        <f>B6-10</f>
        <v>311</v>
      </c>
      <c r="Y6" s="7">
        <f t="shared" si="7"/>
        <v>524.968</v>
      </c>
      <c r="Z6" s="6">
        <v>45000</v>
      </c>
      <c r="AA6" s="51">
        <v>376</v>
      </c>
      <c r="AB6" s="7">
        <f t="shared" si="8"/>
        <v>634.688</v>
      </c>
      <c r="AC6" s="6">
        <v>35000</v>
      </c>
      <c r="AD6" s="56">
        <f>(((AD7-AD5)/2)+AD5)</f>
        <v>445.5</v>
      </c>
      <c r="AE6" s="56">
        <f t="shared" si="10"/>
        <v>752.004</v>
      </c>
      <c r="AF6" s="6">
        <v>32000</v>
      </c>
      <c r="AG6" s="56">
        <f>(((AG7-AG5)/2)+AG5)</f>
        <v>465.5</v>
      </c>
      <c r="AH6" s="7">
        <f t="shared" si="11"/>
        <v>785.764</v>
      </c>
      <c r="AJ6" s="6">
        <v>45000</v>
      </c>
      <c r="AK6" s="51">
        <v>321</v>
      </c>
      <c r="AL6" s="7">
        <f t="shared" si="9"/>
        <v>541.848</v>
      </c>
    </row>
    <row r="7" spans="1:38" ht="12.75">
      <c r="A7" s="6">
        <v>55000</v>
      </c>
      <c r="B7" s="38">
        <v>409</v>
      </c>
      <c r="C7" s="7">
        <f t="shared" si="0"/>
        <v>690.3919999999999</v>
      </c>
      <c r="D7" s="6">
        <v>55000</v>
      </c>
      <c r="E7" s="38">
        <v>547</v>
      </c>
      <c r="F7" s="7">
        <f t="shared" si="1"/>
        <v>923.336</v>
      </c>
      <c r="G7" s="6">
        <v>55000</v>
      </c>
      <c r="H7" s="38">
        <v>988</v>
      </c>
      <c r="I7" s="7">
        <f t="shared" si="2"/>
        <v>1667.744</v>
      </c>
      <c r="J7" s="6">
        <v>47000</v>
      </c>
      <c r="K7" s="56">
        <f>(((K8-K6)/2)+K6)</f>
        <v>899</v>
      </c>
      <c r="L7" s="7">
        <f t="shared" si="3"/>
        <v>1517.512</v>
      </c>
      <c r="M7" s="13">
        <v>30000</v>
      </c>
      <c r="N7" s="38">
        <v>793</v>
      </c>
      <c r="O7" s="7">
        <f t="shared" si="4"/>
        <v>1338.584</v>
      </c>
      <c r="P7" s="13">
        <v>30000</v>
      </c>
      <c r="Q7" s="51">
        <v>737</v>
      </c>
      <c r="R7" s="7">
        <f t="shared" si="5"/>
        <v>1244.056</v>
      </c>
      <c r="S7" s="13">
        <v>15000</v>
      </c>
      <c r="T7" s="51">
        <v>725</v>
      </c>
      <c r="U7" s="7">
        <f t="shared" si="6"/>
        <v>1223.8</v>
      </c>
      <c r="V7" s="6"/>
      <c r="W7" s="6">
        <v>55000</v>
      </c>
      <c r="X7" s="8">
        <f>B7-10</f>
        <v>399</v>
      </c>
      <c r="Y7" s="7">
        <f t="shared" si="7"/>
        <v>673.512</v>
      </c>
      <c r="Z7" s="6">
        <v>55000</v>
      </c>
      <c r="AA7" s="51">
        <v>554</v>
      </c>
      <c r="AB7" s="7">
        <f t="shared" si="8"/>
        <v>935.1519999999999</v>
      </c>
      <c r="AC7" s="13">
        <v>30000</v>
      </c>
      <c r="AD7" s="51">
        <v>566</v>
      </c>
      <c r="AE7" s="56">
        <f t="shared" si="10"/>
        <v>955.408</v>
      </c>
      <c r="AF7" s="13">
        <v>30000</v>
      </c>
      <c r="AG7" s="51">
        <v>545</v>
      </c>
      <c r="AH7" s="7">
        <f t="shared" si="11"/>
        <v>919.9599999999999</v>
      </c>
      <c r="AJ7" s="6">
        <v>55000</v>
      </c>
      <c r="AK7" s="38">
        <v>409</v>
      </c>
      <c r="AL7" s="7">
        <f t="shared" si="9"/>
        <v>690.3919999999999</v>
      </c>
    </row>
    <row r="8" spans="1:38" ht="12.75">
      <c r="A8" s="21">
        <v>57000</v>
      </c>
      <c r="B8" s="56">
        <f>(((B9-B7)/2)+B7)</f>
        <v>721.5</v>
      </c>
      <c r="C8" s="7">
        <f t="shared" si="0"/>
        <v>1217.892</v>
      </c>
      <c r="D8" s="21">
        <v>57000</v>
      </c>
      <c r="E8" s="56">
        <f>(((E9-E7)/2)+E7)</f>
        <v>785.5</v>
      </c>
      <c r="F8" s="7">
        <f t="shared" si="1"/>
        <v>1325.924</v>
      </c>
      <c r="G8" s="6">
        <v>55000</v>
      </c>
      <c r="H8" s="52">
        <v>1024</v>
      </c>
      <c r="I8" s="7">
        <f t="shared" si="2"/>
        <v>1728.512</v>
      </c>
      <c r="J8" s="13">
        <v>45000</v>
      </c>
      <c r="K8" s="38">
        <v>1147</v>
      </c>
      <c r="L8" s="7">
        <f t="shared" si="3"/>
        <v>1936.136</v>
      </c>
      <c r="M8" s="13">
        <v>15000</v>
      </c>
      <c r="N8" s="38">
        <v>790</v>
      </c>
      <c r="O8" s="7">
        <f t="shared" si="4"/>
        <v>1333.52</v>
      </c>
      <c r="P8" s="13">
        <v>15000</v>
      </c>
      <c r="Q8" s="38">
        <v>758</v>
      </c>
      <c r="R8" s="7">
        <f t="shared" si="5"/>
        <v>1279.504</v>
      </c>
      <c r="S8" s="8">
        <v>0</v>
      </c>
      <c r="T8" s="56">
        <v>662</v>
      </c>
      <c r="U8" s="7">
        <f t="shared" si="6"/>
        <v>1117.456</v>
      </c>
      <c r="V8" s="8"/>
      <c r="W8" s="21">
        <v>58000</v>
      </c>
      <c r="X8" s="7">
        <f aca="true" t="shared" si="12" ref="X8:X14">B8+10</f>
        <v>731.5</v>
      </c>
      <c r="Y8" s="7">
        <f t="shared" si="7"/>
        <v>1234.772</v>
      </c>
      <c r="Z8" s="13">
        <v>45000</v>
      </c>
      <c r="AA8" s="33">
        <v>601</v>
      </c>
      <c r="AB8" s="7">
        <f t="shared" si="8"/>
        <v>1014.4879999999999</v>
      </c>
      <c r="AC8" s="13">
        <v>15000</v>
      </c>
      <c r="AD8" s="51">
        <v>635</v>
      </c>
      <c r="AE8" s="56">
        <f t="shared" si="10"/>
        <v>1071.8799999999999</v>
      </c>
      <c r="AF8" s="13">
        <v>15000</v>
      </c>
      <c r="AG8" s="51">
        <v>617</v>
      </c>
      <c r="AH8" s="7">
        <f t="shared" si="11"/>
        <v>1041.4959999999999</v>
      </c>
      <c r="AJ8" s="21">
        <v>57000</v>
      </c>
      <c r="AK8" s="56">
        <f>(((AK9-AK7)/2)+AK7)</f>
        <v>716.5</v>
      </c>
      <c r="AL8" s="7">
        <f t="shared" si="9"/>
        <v>1209.452</v>
      </c>
    </row>
    <row r="9" spans="1:38" ht="12.75">
      <c r="A9" s="6">
        <v>55000</v>
      </c>
      <c r="B9" s="38">
        <v>1034</v>
      </c>
      <c r="C9" s="7">
        <f t="shared" si="0"/>
        <v>1745.392</v>
      </c>
      <c r="D9" s="6">
        <v>55000</v>
      </c>
      <c r="E9" s="38">
        <v>1024</v>
      </c>
      <c r="F9" s="7">
        <f t="shared" si="1"/>
        <v>1728.512</v>
      </c>
      <c r="G9" s="13">
        <v>45000</v>
      </c>
      <c r="H9" s="38">
        <v>1147</v>
      </c>
      <c r="I9" s="7">
        <f t="shared" si="2"/>
        <v>1936.136</v>
      </c>
      <c r="J9" s="13">
        <v>30000</v>
      </c>
      <c r="K9" s="38">
        <v>1019</v>
      </c>
      <c r="L9" s="7">
        <f t="shared" si="3"/>
        <v>1720.072</v>
      </c>
      <c r="M9" s="8">
        <v>0</v>
      </c>
      <c r="N9" s="53">
        <v>704</v>
      </c>
      <c r="O9" s="7">
        <f t="shared" si="4"/>
        <v>1188.3519999999999</v>
      </c>
      <c r="P9" s="8">
        <v>0</v>
      </c>
      <c r="Q9">
        <v>672</v>
      </c>
      <c r="R9" s="7">
        <f t="shared" si="5"/>
        <v>1134.336</v>
      </c>
      <c r="S9" s="13"/>
      <c r="T9" s="38"/>
      <c r="U9" s="7"/>
      <c r="V9" s="13"/>
      <c r="W9" s="6">
        <v>55000</v>
      </c>
      <c r="X9" s="7">
        <f t="shared" si="12"/>
        <v>1044</v>
      </c>
      <c r="Y9" s="7">
        <f t="shared" si="7"/>
        <v>1762.272</v>
      </c>
      <c r="Z9" s="13">
        <v>30000</v>
      </c>
      <c r="AA9" s="51">
        <v>602</v>
      </c>
      <c r="AB9" s="7">
        <f t="shared" si="8"/>
        <v>1016.1759999999999</v>
      </c>
      <c r="AC9" s="8">
        <v>0</v>
      </c>
      <c r="AD9" s="56">
        <v>658</v>
      </c>
      <c r="AE9" s="7">
        <f t="shared" si="10"/>
        <v>1110.704</v>
      </c>
      <c r="AF9" s="8">
        <v>0</v>
      </c>
      <c r="AG9" s="56">
        <v>653</v>
      </c>
      <c r="AH9" s="7">
        <f t="shared" si="11"/>
        <v>1102.264</v>
      </c>
      <c r="AJ9" s="6">
        <v>55000</v>
      </c>
      <c r="AK9" s="38">
        <v>1024</v>
      </c>
      <c r="AL9" s="7">
        <f t="shared" si="9"/>
        <v>1728.512</v>
      </c>
    </row>
    <row r="10" spans="1:38" ht="12.75">
      <c r="A10" s="13">
        <v>45000</v>
      </c>
      <c r="B10" s="33">
        <v>1157</v>
      </c>
      <c r="C10" s="7">
        <f t="shared" si="0"/>
        <v>1953.0159999999998</v>
      </c>
      <c r="D10" s="13">
        <v>45000</v>
      </c>
      <c r="E10" s="33">
        <v>1147</v>
      </c>
      <c r="F10" s="7">
        <f t="shared" si="1"/>
        <v>1936.136</v>
      </c>
      <c r="G10" s="13">
        <v>30000</v>
      </c>
      <c r="H10" s="38">
        <v>1019</v>
      </c>
      <c r="I10" s="7">
        <f t="shared" si="2"/>
        <v>1720.072</v>
      </c>
      <c r="J10" s="13">
        <v>15000</v>
      </c>
      <c r="K10" s="38">
        <v>878</v>
      </c>
      <c r="L10" s="7">
        <f t="shared" si="3"/>
        <v>1482.0639999999999</v>
      </c>
      <c r="P10" s="13"/>
      <c r="Q10" s="38"/>
      <c r="R10" s="7"/>
      <c r="S10" s="13"/>
      <c r="T10" s="38"/>
      <c r="U10" s="7"/>
      <c r="V10" s="13"/>
      <c r="W10" s="13">
        <v>45000</v>
      </c>
      <c r="X10" s="7">
        <f t="shared" si="12"/>
        <v>1167</v>
      </c>
      <c r="Y10" s="7">
        <f t="shared" si="7"/>
        <v>1969.896</v>
      </c>
      <c r="Z10" s="13">
        <v>15000</v>
      </c>
      <c r="AA10" s="33">
        <v>714</v>
      </c>
      <c r="AB10" s="7">
        <f t="shared" si="8"/>
        <v>1205.232</v>
      </c>
      <c r="AC10" s="13"/>
      <c r="AD10" s="51"/>
      <c r="AE10" s="56"/>
      <c r="AF10" s="13"/>
      <c r="AG10" s="51"/>
      <c r="AH10" s="7"/>
      <c r="AJ10" s="13">
        <v>45000</v>
      </c>
      <c r="AK10" s="33">
        <v>1147</v>
      </c>
      <c r="AL10" s="7">
        <f t="shared" si="9"/>
        <v>1936.136</v>
      </c>
    </row>
    <row r="11" spans="1:38" ht="12.75">
      <c r="A11" s="13">
        <v>40500</v>
      </c>
      <c r="B11" s="33">
        <v>1157</v>
      </c>
      <c r="C11" s="7">
        <f t="shared" si="0"/>
        <v>1953.0159999999998</v>
      </c>
      <c r="D11" s="13">
        <v>30000</v>
      </c>
      <c r="E11" s="51">
        <v>1019</v>
      </c>
      <c r="F11" s="7">
        <f t="shared" si="1"/>
        <v>1720.072</v>
      </c>
      <c r="G11" s="13">
        <v>15000</v>
      </c>
      <c r="H11" s="38">
        <v>878</v>
      </c>
      <c r="I11" s="7">
        <f t="shared" si="2"/>
        <v>1482.0639999999999</v>
      </c>
      <c r="J11" s="8">
        <v>0</v>
      </c>
      <c r="K11" s="53">
        <v>752</v>
      </c>
      <c r="L11" s="7">
        <f t="shared" si="3"/>
        <v>1269.376</v>
      </c>
      <c r="P11" s="13"/>
      <c r="Q11" s="38"/>
      <c r="R11" s="7"/>
      <c r="S11" s="13"/>
      <c r="T11" s="38"/>
      <c r="U11" s="7"/>
      <c r="V11" s="13"/>
      <c r="W11" s="13">
        <v>40500</v>
      </c>
      <c r="X11" s="7">
        <f t="shared" si="12"/>
        <v>1167</v>
      </c>
      <c r="Y11" s="7">
        <f t="shared" si="7"/>
        <v>1969.896</v>
      </c>
      <c r="Z11" s="8">
        <v>0</v>
      </c>
      <c r="AA11" s="56">
        <v>662</v>
      </c>
      <c r="AB11" s="7">
        <f t="shared" si="8"/>
        <v>1117.456</v>
      </c>
      <c r="AC11" s="13"/>
      <c r="AD11" s="51"/>
      <c r="AE11" s="56"/>
      <c r="AF11" s="13"/>
      <c r="AG11" s="38"/>
      <c r="AH11" s="7"/>
      <c r="AJ11" s="13">
        <v>40500</v>
      </c>
      <c r="AK11" s="33">
        <v>1147</v>
      </c>
      <c r="AL11" s="7">
        <f t="shared" si="9"/>
        <v>1936.136</v>
      </c>
    </row>
    <row r="12" spans="1:38" ht="12.75">
      <c r="A12" s="13">
        <v>30000</v>
      </c>
      <c r="B12" s="51">
        <v>1029</v>
      </c>
      <c r="C12" s="7">
        <f t="shared" si="0"/>
        <v>1736.952</v>
      </c>
      <c r="D12" s="13">
        <v>15000</v>
      </c>
      <c r="E12" s="33">
        <v>878</v>
      </c>
      <c r="F12" s="7">
        <f t="shared" si="1"/>
        <v>1482.0639999999999</v>
      </c>
      <c r="G12" s="8">
        <v>0</v>
      </c>
      <c r="H12" s="53">
        <v>752</v>
      </c>
      <c r="I12" s="7">
        <f t="shared" si="2"/>
        <v>1269.376</v>
      </c>
      <c r="M12" s="13"/>
      <c r="N12" s="38"/>
      <c r="O12" s="7"/>
      <c r="P12" s="13"/>
      <c r="Q12" s="38"/>
      <c r="R12" s="7"/>
      <c r="S12" s="13"/>
      <c r="T12" s="38"/>
      <c r="U12" s="7"/>
      <c r="W12" s="13">
        <v>30000</v>
      </c>
      <c r="X12" s="7">
        <f t="shared" si="12"/>
        <v>1039</v>
      </c>
      <c r="Y12" s="7">
        <f t="shared" si="7"/>
        <v>1753.8319999999999</v>
      </c>
      <c r="AC12" s="13"/>
      <c r="AD12" s="38"/>
      <c r="AE12" s="56"/>
      <c r="AF12" s="8"/>
      <c r="AG12" s="38"/>
      <c r="AH12" s="7"/>
      <c r="AJ12" s="13">
        <v>30000</v>
      </c>
      <c r="AK12" s="51">
        <v>1019</v>
      </c>
      <c r="AL12" s="7">
        <f t="shared" si="9"/>
        <v>1720.072</v>
      </c>
    </row>
    <row r="13" spans="1:38" ht="12.75">
      <c r="A13" s="13">
        <v>15000</v>
      </c>
      <c r="B13" s="33">
        <v>888</v>
      </c>
      <c r="C13" s="7">
        <f t="shared" si="0"/>
        <v>1498.944</v>
      </c>
      <c r="D13" s="8">
        <v>0</v>
      </c>
      <c r="E13" s="8">
        <v>752</v>
      </c>
      <c r="F13" s="7">
        <f t="shared" si="1"/>
        <v>1269.376</v>
      </c>
      <c r="M13" s="13"/>
      <c r="N13" s="38"/>
      <c r="O13" s="7"/>
      <c r="P13" s="13"/>
      <c r="Q13" s="38"/>
      <c r="R13" s="7"/>
      <c r="S13" s="13"/>
      <c r="T13" s="38"/>
      <c r="U13" s="7"/>
      <c r="W13" s="13">
        <v>15000</v>
      </c>
      <c r="X13" s="7">
        <f t="shared" si="12"/>
        <v>898</v>
      </c>
      <c r="Y13" s="7">
        <f t="shared" si="7"/>
        <v>1515.8239999999998</v>
      </c>
      <c r="AC13" s="8"/>
      <c r="AD13" s="56"/>
      <c r="AE13" s="7"/>
      <c r="AF13" s="8"/>
      <c r="AG13" s="7"/>
      <c r="AH13" s="7"/>
      <c r="AJ13" s="13">
        <v>15000</v>
      </c>
      <c r="AK13" s="33">
        <v>878</v>
      </c>
      <c r="AL13" s="7">
        <f t="shared" si="9"/>
        <v>1482.0639999999999</v>
      </c>
    </row>
    <row r="14" spans="1:38" ht="12.75">
      <c r="A14" s="8">
        <v>0</v>
      </c>
      <c r="B14" s="8">
        <v>762</v>
      </c>
      <c r="C14" s="7">
        <f t="shared" si="0"/>
        <v>1286.2559999999999</v>
      </c>
      <c r="M14" s="8"/>
      <c r="N14" s="38"/>
      <c r="O14" s="7"/>
      <c r="P14" s="8"/>
      <c r="Q14" s="38"/>
      <c r="R14" s="7"/>
      <c r="S14" s="8"/>
      <c r="T14" s="38"/>
      <c r="U14" s="7"/>
      <c r="W14" s="8">
        <v>0</v>
      </c>
      <c r="X14" s="7">
        <f t="shared" si="12"/>
        <v>772</v>
      </c>
      <c r="Y14" s="7">
        <f t="shared" si="7"/>
        <v>1303.136</v>
      </c>
      <c r="AJ14" s="8">
        <v>0</v>
      </c>
      <c r="AK14" s="8">
        <v>752</v>
      </c>
      <c r="AL14" s="7">
        <f t="shared" si="9"/>
        <v>1269.376</v>
      </c>
    </row>
    <row r="15" spans="4:38" ht="12.75">
      <c r="D15" s="8"/>
      <c r="E15" s="38"/>
      <c r="F15" s="7"/>
      <c r="G15" s="8"/>
      <c r="H15" s="38"/>
      <c r="I15" s="7"/>
      <c r="W15" s="13"/>
      <c r="X15" s="8"/>
      <c r="Y15" s="7"/>
      <c r="Z15" s="8"/>
      <c r="AA15" s="38"/>
      <c r="AB15" s="7"/>
      <c r="AJ15" s="13"/>
      <c r="AK15" s="38"/>
      <c r="AL15" s="7"/>
    </row>
    <row r="16" spans="23:38" ht="12.75">
      <c r="W16" s="8"/>
      <c r="X16" s="8"/>
      <c r="Y16" s="7"/>
      <c r="AJ16" s="8"/>
      <c r="AK16" s="8"/>
      <c r="AL16" s="7"/>
    </row>
    <row r="17" spans="11:19" ht="12.75">
      <c r="K17" s="25" t="s">
        <v>341</v>
      </c>
      <c r="S17" s="26"/>
    </row>
    <row r="18" ht="12.75">
      <c r="A18" t="s">
        <v>632</v>
      </c>
    </row>
    <row r="19" ht="12.75">
      <c r="W19" s="24" t="s">
        <v>606</v>
      </c>
    </row>
    <row r="20" spans="11:23" ht="12.75">
      <c r="K20" s="55" t="s">
        <v>486</v>
      </c>
      <c r="W20" s="24" t="s">
        <v>613</v>
      </c>
    </row>
    <row r="21" spans="1:11" ht="12.75">
      <c r="A21" s="33" t="s">
        <v>688</v>
      </c>
      <c r="K21" s="55" t="s">
        <v>821</v>
      </c>
    </row>
    <row r="22" spans="1:11" ht="12.75">
      <c r="A22" t="s">
        <v>598</v>
      </c>
      <c r="K22" t="s">
        <v>388</v>
      </c>
    </row>
    <row r="23" spans="18:22" ht="12.75">
      <c r="R23" s="40"/>
      <c r="V23" s="8"/>
    </row>
    <row r="24" spans="18:23" ht="12.75">
      <c r="R24" s="40"/>
      <c r="U24" s="8"/>
      <c r="V24" s="22"/>
      <c r="W24" s="22"/>
    </row>
    <row r="25" spans="9:18" ht="12.75">
      <c r="I25" s="1" t="s">
        <v>582</v>
      </c>
      <c r="M25" s="11" t="s">
        <v>490</v>
      </c>
      <c r="N25" s="11" t="s">
        <v>491</v>
      </c>
      <c r="P25" s="134" t="s">
        <v>430</v>
      </c>
      <c r="R25" s="11"/>
    </row>
    <row r="26" spans="12:33" ht="12.75">
      <c r="L26" s="27"/>
      <c r="M26" s="27"/>
      <c r="N26" s="27"/>
      <c r="S26" s="27"/>
      <c r="U26" s="25"/>
      <c r="AA26" s="14"/>
      <c r="AB26" s="14"/>
      <c r="AC26" s="14"/>
      <c r="AD26" s="14"/>
      <c r="AE26" s="69"/>
      <c r="AF26" s="14"/>
      <c r="AG26" s="14"/>
    </row>
    <row r="27" spans="12:26" ht="12.75">
      <c r="L27" s="27"/>
      <c r="M27" s="27"/>
      <c r="N27" s="27"/>
      <c r="O27" t="s">
        <v>622</v>
      </c>
      <c r="P27" s="139" t="s">
        <v>1627</v>
      </c>
      <c r="R27" s="27"/>
      <c r="S27" s="27"/>
      <c r="T27" s="27"/>
      <c r="U27" s="34"/>
      <c r="V27" s="8"/>
      <c r="Z27" s="8"/>
    </row>
    <row r="28" spans="12:26" ht="12.75">
      <c r="L28" s="27"/>
      <c r="M28" s="27" t="s">
        <v>392</v>
      </c>
      <c r="N28" s="27" t="s">
        <v>393</v>
      </c>
      <c r="O28" t="s">
        <v>830</v>
      </c>
      <c r="P28" s="24" t="s">
        <v>389</v>
      </c>
      <c r="R28" s="27"/>
      <c r="S28" s="27"/>
      <c r="T28" s="27"/>
      <c r="U28" s="34"/>
      <c r="V28" s="84"/>
      <c r="Z28" s="6"/>
    </row>
    <row r="29" spans="12:26" ht="12.75">
      <c r="L29" s="27"/>
      <c r="M29" s="27" t="s">
        <v>418</v>
      </c>
      <c r="N29" s="27" t="s">
        <v>419</v>
      </c>
      <c r="O29" t="s">
        <v>719</v>
      </c>
      <c r="P29" s="24" t="s">
        <v>493</v>
      </c>
      <c r="R29" s="27"/>
      <c r="S29" s="72"/>
      <c r="T29" s="27"/>
      <c r="U29" s="34"/>
      <c r="V29" s="8"/>
      <c r="W29" s="40"/>
      <c r="Z29" s="6"/>
    </row>
    <row r="30" spans="12:26" ht="12.75">
      <c r="L30" s="27"/>
      <c r="M30" s="23" t="s">
        <v>420</v>
      </c>
      <c r="N30" s="23" t="s">
        <v>420</v>
      </c>
      <c r="P30" s="24" t="s">
        <v>492</v>
      </c>
      <c r="R30" s="27"/>
      <c r="S30" s="72"/>
      <c r="T30" s="72"/>
      <c r="U30" s="34"/>
      <c r="W30" s="40"/>
      <c r="Z30" s="6"/>
    </row>
    <row r="31" spans="12:26" ht="12.75">
      <c r="L31" s="27"/>
      <c r="N31" s="27"/>
      <c r="P31" s="126"/>
      <c r="R31" s="27"/>
      <c r="S31" s="107"/>
      <c r="T31" s="107"/>
      <c r="U31" s="100"/>
      <c r="Z31" s="6"/>
    </row>
    <row r="32" spans="12:26" ht="12.75">
      <c r="L32" s="27"/>
      <c r="M32" s="27"/>
      <c r="N32" s="27"/>
      <c r="R32" s="27"/>
      <c r="S32" s="107"/>
      <c r="T32" s="107"/>
      <c r="V32" s="8"/>
      <c r="W32" s="40"/>
      <c r="Z32" s="6"/>
    </row>
    <row r="33" spans="12:26" ht="12.75">
      <c r="L33" s="27"/>
      <c r="M33" s="62">
        <v>1514</v>
      </c>
      <c r="N33" s="62">
        <v>1450</v>
      </c>
      <c r="O33" t="s">
        <v>862</v>
      </c>
      <c r="R33" s="32"/>
      <c r="Z33" s="6"/>
    </row>
    <row r="34" spans="12:26" ht="12.75">
      <c r="L34" s="27"/>
      <c r="M34" s="77">
        <f>M33*6.5</f>
        <v>9841</v>
      </c>
      <c r="N34" s="77">
        <f>N33*6.5</f>
        <v>9425</v>
      </c>
      <c r="O34" t="s">
        <v>266</v>
      </c>
      <c r="Q34" s="24" t="s">
        <v>661</v>
      </c>
      <c r="R34" s="27"/>
      <c r="S34" s="77"/>
      <c r="T34" s="77"/>
      <c r="V34" s="8"/>
      <c r="W34" s="40"/>
      <c r="Z34" s="6"/>
    </row>
    <row r="35" spans="12:31" ht="12.75">
      <c r="L35" s="27"/>
      <c r="M35" s="77">
        <f>M33*6.8</f>
        <v>10295.199999999999</v>
      </c>
      <c r="N35" s="77">
        <f>N33*6.8</f>
        <v>9860</v>
      </c>
      <c r="O35" t="s">
        <v>722</v>
      </c>
      <c r="Q35" s="24" t="s">
        <v>662</v>
      </c>
      <c r="R35" s="27"/>
      <c r="S35" s="77"/>
      <c r="T35" s="77"/>
      <c r="V35" s="8"/>
      <c r="AE35" s="59"/>
    </row>
    <row r="36" spans="12:20" ht="12.75">
      <c r="L36" s="27"/>
      <c r="M36" s="23" t="s">
        <v>390</v>
      </c>
      <c r="N36" s="23" t="s">
        <v>390</v>
      </c>
      <c r="O36" s="24"/>
      <c r="R36" s="27"/>
      <c r="S36" s="77"/>
      <c r="T36" s="77"/>
    </row>
    <row r="37" spans="12:23" ht="12.75">
      <c r="L37" s="27"/>
      <c r="M37" s="27"/>
      <c r="N37" s="27"/>
      <c r="R37" s="27"/>
      <c r="S37" s="45"/>
      <c r="T37" s="45"/>
      <c r="U37" s="24"/>
      <c r="W37" s="40"/>
    </row>
    <row r="38" spans="12:20" ht="12.75">
      <c r="L38" s="27"/>
      <c r="M38" s="27"/>
      <c r="N38" s="27"/>
      <c r="O38" s="14" t="s">
        <v>406</v>
      </c>
      <c r="R38" s="27"/>
      <c r="S38" s="77"/>
      <c r="T38" s="27"/>
    </row>
    <row r="39" spans="12:23" ht="12.75">
      <c r="L39" s="27"/>
      <c r="M39" s="27"/>
      <c r="N39" s="27"/>
      <c r="O39" s="148" t="s">
        <v>813</v>
      </c>
      <c r="P39" s="60" t="s">
        <v>490</v>
      </c>
      <c r="Q39" s="60" t="s">
        <v>491</v>
      </c>
      <c r="R39" s="27"/>
      <c r="S39" s="72"/>
      <c r="T39" s="27"/>
      <c r="V39" s="8"/>
      <c r="W39" s="40"/>
    </row>
    <row r="40" spans="12:23" ht="12.75">
      <c r="L40" s="27"/>
      <c r="M40" s="27" t="s">
        <v>404</v>
      </c>
      <c r="N40" s="27" t="s">
        <v>1769</v>
      </c>
      <c r="O40" s="159" t="s">
        <v>792</v>
      </c>
      <c r="P40" s="40" t="s">
        <v>407</v>
      </c>
      <c r="Q40" s="40" t="s">
        <v>408</v>
      </c>
      <c r="R40" s="27"/>
      <c r="S40" s="108"/>
      <c r="T40" s="108"/>
      <c r="V40" s="8"/>
      <c r="W40" s="40"/>
    </row>
    <row r="41" spans="12:18" ht="12.75">
      <c r="L41" s="27"/>
      <c r="M41" s="27" t="s">
        <v>1769</v>
      </c>
      <c r="N41" s="27" t="s">
        <v>246</v>
      </c>
      <c r="O41" s="159" t="s">
        <v>405</v>
      </c>
      <c r="P41" s="40" t="s">
        <v>409</v>
      </c>
      <c r="Q41" s="40" t="s">
        <v>410</v>
      </c>
      <c r="R41" s="27"/>
    </row>
    <row r="42" spans="12:18" ht="12.75">
      <c r="L42" s="27"/>
      <c r="M42" s="27" t="s">
        <v>246</v>
      </c>
      <c r="N42" s="27" t="s">
        <v>570</v>
      </c>
      <c r="O42" s="159" t="s">
        <v>793</v>
      </c>
      <c r="P42" s="40" t="s">
        <v>411</v>
      </c>
      <c r="Q42" s="40" t="s">
        <v>412</v>
      </c>
      <c r="R42" s="27"/>
    </row>
    <row r="43" spans="12:18" ht="12.75">
      <c r="L43" s="27"/>
      <c r="M43" s="23" t="s">
        <v>413</v>
      </c>
      <c r="N43" s="23" t="s">
        <v>414</v>
      </c>
      <c r="P43" s="40"/>
      <c r="Q43" s="40"/>
      <c r="R43" s="27"/>
    </row>
    <row r="44" spans="12:23" ht="12.75">
      <c r="L44" s="27"/>
      <c r="P44" s="23"/>
      <c r="Q44" s="23"/>
      <c r="R44" s="27"/>
      <c r="W44" s="40"/>
    </row>
    <row r="45" spans="12:23" ht="12.75">
      <c r="L45" s="27"/>
      <c r="M45" s="27"/>
      <c r="N45" s="27"/>
      <c r="O45" s="14" t="s">
        <v>822</v>
      </c>
      <c r="R45" s="27"/>
      <c r="W45" s="40"/>
    </row>
    <row r="46" spans="9:23" ht="12.75">
      <c r="I46" s="1" t="s">
        <v>583</v>
      </c>
      <c r="L46" s="27"/>
      <c r="M46" s="39" t="s">
        <v>575</v>
      </c>
      <c r="N46" s="39" t="s">
        <v>575</v>
      </c>
      <c r="R46" s="27"/>
      <c r="S46" s="23"/>
      <c r="T46" s="23"/>
      <c r="W46" s="40"/>
    </row>
    <row r="47" spans="12:21" ht="12.75">
      <c r="L47" s="27"/>
      <c r="M47" s="27" t="s">
        <v>159</v>
      </c>
      <c r="N47" s="27" t="s">
        <v>159</v>
      </c>
      <c r="Q47" s="24" t="s">
        <v>820</v>
      </c>
      <c r="R47" s="27"/>
      <c r="S47" s="40" t="s">
        <v>386</v>
      </c>
      <c r="T47" s="25" t="s">
        <v>385</v>
      </c>
      <c r="U47" s="25"/>
    </row>
    <row r="48" spans="12:21" ht="12.75">
      <c r="L48" s="27"/>
      <c r="M48" s="23" t="s">
        <v>888</v>
      </c>
      <c r="N48" s="23" t="s">
        <v>888</v>
      </c>
      <c r="R48" s="27"/>
      <c r="S48" s="40" t="s">
        <v>446</v>
      </c>
      <c r="T48" s="25" t="s">
        <v>383</v>
      </c>
      <c r="U48" s="25"/>
    </row>
    <row r="49" spans="12:19" ht="12.75">
      <c r="L49" s="27"/>
      <c r="Q49" s="24"/>
      <c r="R49" s="27"/>
      <c r="S49" s="23" t="s">
        <v>1745</v>
      </c>
    </row>
    <row r="50" spans="12:18" ht="12.75">
      <c r="L50" s="27"/>
      <c r="O50" s="14" t="s">
        <v>1263</v>
      </c>
      <c r="Q50" s="24"/>
      <c r="R50" s="27"/>
    </row>
    <row r="51" ht="12.75">
      <c r="M51" s="162" t="s">
        <v>396</v>
      </c>
    </row>
    <row r="52" spans="13:14" ht="12.75">
      <c r="M52" s="23" t="s">
        <v>397</v>
      </c>
      <c r="N52" s="23" t="s">
        <v>397</v>
      </c>
    </row>
    <row r="54" ht="12.75">
      <c r="O54" s="14" t="s">
        <v>398</v>
      </c>
    </row>
    <row r="55" spans="12:20" ht="12.75">
      <c r="L55" s="27"/>
      <c r="M55" s="27" t="s">
        <v>0</v>
      </c>
      <c r="N55" s="27" t="s">
        <v>0</v>
      </c>
      <c r="O55" s="34" t="s">
        <v>1475</v>
      </c>
      <c r="R55" s="27"/>
      <c r="S55" s="39"/>
      <c r="T55" s="39"/>
    </row>
    <row r="56" spans="12:20" ht="12.75">
      <c r="L56" s="27"/>
      <c r="M56" s="27" t="s">
        <v>399</v>
      </c>
      <c r="N56" s="27" t="s">
        <v>399</v>
      </c>
      <c r="O56" s="34" t="s">
        <v>1476</v>
      </c>
      <c r="R56" s="27"/>
      <c r="S56" s="27"/>
      <c r="T56" s="27"/>
    </row>
    <row r="57" spans="12:24" ht="12.75">
      <c r="L57" s="27"/>
      <c r="M57" s="27" t="s">
        <v>1578</v>
      </c>
      <c r="N57" s="27" t="s">
        <v>1578</v>
      </c>
      <c r="O57" s="34" t="s">
        <v>1477</v>
      </c>
      <c r="R57" s="27"/>
      <c r="S57" s="23"/>
      <c r="T57" s="23"/>
      <c r="X57" s="40"/>
    </row>
    <row r="58" spans="12:23" ht="12.75">
      <c r="L58" s="27"/>
      <c r="M58" s="27" t="s">
        <v>400</v>
      </c>
      <c r="N58" s="27" t="s">
        <v>400</v>
      </c>
      <c r="O58" s="34" t="s">
        <v>1478</v>
      </c>
      <c r="R58" s="27"/>
      <c r="S58" s="39"/>
      <c r="T58" s="39"/>
      <c r="W58" s="40"/>
    </row>
    <row r="59" spans="12:18" ht="12.75">
      <c r="L59" s="27"/>
      <c r="M59" s="27" t="s">
        <v>401</v>
      </c>
      <c r="N59" s="27" t="s">
        <v>401</v>
      </c>
      <c r="O59" s="34" t="s">
        <v>1443</v>
      </c>
      <c r="R59" s="27"/>
    </row>
    <row r="60" spans="12:21" ht="12.75">
      <c r="L60" s="27"/>
      <c r="M60" s="27" t="s">
        <v>955</v>
      </c>
      <c r="N60" s="27" t="s">
        <v>955</v>
      </c>
      <c r="O60" s="34" t="s">
        <v>1479</v>
      </c>
      <c r="R60" s="27"/>
      <c r="U60" s="14"/>
    </row>
    <row r="61" spans="12:20" ht="12.75">
      <c r="L61" s="27"/>
      <c r="M61" s="27" t="s">
        <v>952</v>
      </c>
      <c r="N61" s="27" t="s">
        <v>952</v>
      </c>
      <c r="O61" s="34" t="s">
        <v>402</v>
      </c>
      <c r="R61" s="27"/>
      <c r="S61" s="27"/>
      <c r="T61" s="27"/>
    </row>
    <row r="62" spans="12:20" ht="12.75">
      <c r="L62" s="27"/>
      <c r="M62" s="23" t="s">
        <v>397</v>
      </c>
      <c r="N62" s="23" t="s">
        <v>403</v>
      </c>
      <c r="S62" s="27"/>
      <c r="T62" s="27"/>
    </row>
    <row r="63" spans="12:20" ht="12.75">
      <c r="L63" s="27"/>
      <c r="S63" s="27"/>
      <c r="T63" s="27"/>
    </row>
    <row r="64" spans="12:20" ht="12.75">
      <c r="L64" s="27"/>
      <c r="S64" s="27"/>
      <c r="T64" s="27"/>
    </row>
    <row r="65" spans="12:20" ht="12.75">
      <c r="L65" s="27"/>
      <c r="M65" s="145" t="s">
        <v>852</v>
      </c>
      <c r="N65" s="145" t="s">
        <v>852</v>
      </c>
      <c r="O65" s="14" t="s">
        <v>1679</v>
      </c>
      <c r="S65" s="27"/>
      <c r="T65" s="27"/>
    </row>
    <row r="66" spans="12:19" ht="12.75">
      <c r="L66" s="27"/>
      <c r="M66" s="27"/>
      <c r="N66" s="27"/>
      <c r="O66" t="s">
        <v>328</v>
      </c>
      <c r="Q66" s="135" t="s">
        <v>1656</v>
      </c>
      <c r="S66" s="23"/>
    </row>
    <row r="67" spans="9:17" ht="12.75">
      <c r="I67" s="1" t="s">
        <v>584</v>
      </c>
      <c r="L67" s="27"/>
      <c r="M67" s="27"/>
      <c r="N67" s="27"/>
      <c r="O67" t="s">
        <v>329</v>
      </c>
      <c r="Q67" s="135" t="s">
        <v>1589</v>
      </c>
    </row>
    <row r="68" spans="12:20" ht="12.75">
      <c r="L68" s="27"/>
      <c r="M68" s="27" t="s">
        <v>417</v>
      </c>
      <c r="N68" s="27" t="s">
        <v>327</v>
      </c>
      <c r="O68" t="s">
        <v>330</v>
      </c>
      <c r="Q68" s="135" t="s">
        <v>1657</v>
      </c>
      <c r="S68" s="27"/>
      <c r="T68" s="27"/>
    </row>
    <row r="69" spans="12:20" ht="12.75">
      <c r="L69" s="27"/>
      <c r="M69" s="23" t="s">
        <v>415</v>
      </c>
      <c r="N69" s="23" t="s">
        <v>416</v>
      </c>
      <c r="S69" s="23"/>
      <c r="T69" s="23"/>
    </row>
    <row r="70" spans="12:18" ht="12.75">
      <c r="L70" s="27"/>
      <c r="M70" s="27"/>
      <c r="N70" s="27"/>
      <c r="R70" s="27"/>
    </row>
    <row r="71" spans="12:23" ht="12.75">
      <c r="L71" s="27"/>
      <c r="R71" s="27"/>
      <c r="S71" s="85"/>
      <c r="T71" s="71"/>
      <c r="U71" s="55"/>
      <c r="W71" s="40"/>
    </row>
    <row r="72" spans="12:23" ht="12.75">
      <c r="L72" s="27"/>
      <c r="M72" s="71" t="s">
        <v>986</v>
      </c>
      <c r="N72" s="71" t="s">
        <v>823</v>
      </c>
      <c r="O72" s="14" t="s">
        <v>1680</v>
      </c>
      <c r="R72" s="27"/>
      <c r="S72" s="23"/>
      <c r="T72" s="23"/>
      <c r="W72" s="40"/>
    </row>
    <row r="73" spans="12:24" ht="12.75">
      <c r="L73" s="27"/>
      <c r="M73" s="23" t="s">
        <v>394</v>
      </c>
      <c r="N73" s="23" t="s">
        <v>395</v>
      </c>
      <c r="R73" s="27"/>
      <c r="S73" s="27"/>
      <c r="T73" s="27"/>
      <c r="W73" s="40"/>
      <c r="X73" s="40"/>
    </row>
    <row r="74" spans="12:24" ht="12.75">
      <c r="L74" s="27"/>
      <c r="M74" s="27"/>
      <c r="N74" s="27"/>
      <c r="R74" s="27"/>
      <c r="W74" s="40"/>
      <c r="X74" s="40"/>
    </row>
    <row r="75" spans="12:24" ht="12.75">
      <c r="L75" s="27"/>
      <c r="M75" s="39" t="s">
        <v>574</v>
      </c>
      <c r="N75" s="39" t="s">
        <v>574</v>
      </c>
      <c r="O75" t="s">
        <v>1765</v>
      </c>
      <c r="R75" s="27"/>
      <c r="W75" s="40"/>
      <c r="X75" s="40"/>
    </row>
    <row r="76" spans="12:23" ht="12.75">
      <c r="L76" s="27"/>
      <c r="M76" s="23" t="s">
        <v>1661</v>
      </c>
      <c r="N76" s="23" t="s">
        <v>1661</v>
      </c>
      <c r="O76" t="s">
        <v>1770</v>
      </c>
      <c r="R76" s="27"/>
      <c r="W76" s="40"/>
    </row>
    <row r="77" spans="12:23" ht="12.75">
      <c r="L77" s="27"/>
      <c r="M77" s="27"/>
      <c r="N77" s="27"/>
      <c r="R77" s="27"/>
      <c r="U77" s="45"/>
      <c r="W77" s="40"/>
    </row>
    <row r="78" spans="12:24" ht="12.75">
      <c r="L78" s="27"/>
      <c r="M78" s="27"/>
      <c r="N78" s="27"/>
      <c r="O78" t="s">
        <v>1076</v>
      </c>
      <c r="R78" s="27"/>
      <c r="W78" s="40"/>
      <c r="X78" s="40"/>
    </row>
    <row r="79" spans="12:24" ht="12.75">
      <c r="L79" s="27"/>
      <c r="M79" s="27"/>
      <c r="N79" s="27"/>
      <c r="R79" s="27"/>
      <c r="U79" s="34"/>
      <c r="V79" s="34"/>
      <c r="W79" s="40"/>
      <c r="X79" s="40"/>
    </row>
    <row r="80" spans="12:24" ht="12.75">
      <c r="L80" s="27"/>
      <c r="M80" s="27"/>
      <c r="N80" s="27"/>
      <c r="R80" s="27"/>
      <c r="U80" s="27"/>
      <c r="W80" s="27"/>
      <c r="X80" s="40"/>
    </row>
    <row r="81" spans="12:23" ht="12.75">
      <c r="L81" s="27"/>
      <c r="M81" s="27" t="s">
        <v>573</v>
      </c>
      <c r="N81" s="27" t="s">
        <v>573</v>
      </c>
      <c r="O81" t="s">
        <v>260</v>
      </c>
      <c r="R81" s="27"/>
      <c r="U81" s="34"/>
      <c r="V81" s="34"/>
      <c r="W81" s="27"/>
    </row>
    <row r="82" spans="12:23" ht="12.75">
      <c r="L82" s="27"/>
      <c r="M82" s="23" t="s">
        <v>1661</v>
      </c>
      <c r="N82" s="23" t="s">
        <v>1661</v>
      </c>
      <c r="U82" s="27"/>
      <c r="W82" s="40"/>
    </row>
    <row r="83" spans="12:23" ht="12.75">
      <c r="L83" s="27"/>
      <c r="M83" s="27"/>
      <c r="N83" s="27"/>
      <c r="U83" s="34"/>
      <c r="V83" s="34"/>
      <c r="W83" s="27"/>
    </row>
    <row r="84" spans="12:21" ht="12.75">
      <c r="L84" s="27"/>
      <c r="M84" s="27"/>
      <c r="N84" s="27"/>
      <c r="O84" s="11" t="s">
        <v>1754</v>
      </c>
      <c r="U84" s="27"/>
    </row>
    <row r="85" spans="12:24" ht="12.75">
      <c r="L85" s="27"/>
      <c r="M85" s="27"/>
      <c r="N85" s="27"/>
      <c r="U85" s="34"/>
      <c r="V85" s="34"/>
      <c r="X85" s="40"/>
    </row>
    <row r="86" spans="12:15" ht="12.75">
      <c r="L86" s="27"/>
      <c r="M86" s="27"/>
      <c r="N86" s="27"/>
      <c r="O86" t="s">
        <v>340</v>
      </c>
    </row>
    <row r="87" spans="12:24" ht="12.75">
      <c r="L87" s="27"/>
      <c r="M87" s="27"/>
      <c r="N87" s="27"/>
      <c r="S87" s="27"/>
      <c r="T87" s="27"/>
      <c r="U87" s="11"/>
      <c r="X87" s="40"/>
    </row>
    <row r="88" spans="9:23" ht="12.75">
      <c r="I88" s="1"/>
      <c r="L88" s="27"/>
      <c r="M88" s="27"/>
      <c r="N88" s="27"/>
      <c r="S88" s="32"/>
      <c r="T88" s="32"/>
      <c r="W88" s="40"/>
    </row>
    <row r="89" spans="9:21" ht="12.75">
      <c r="I89" s="1" t="s">
        <v>585</v>
      </c>
      <c r="L89" s="27"/>
      <c r="M89" s="27"/>
      <c r="N89" s="27"/>
      <c r="O89" t="s">
        <v>568</v>
      </c>
      <c r="S89" s="27"/>
      <c r="T89" s="27"/>
      <c r="U89" s="27"/>
    </row>
    <row r="90" spans="12:24" ht="12.75">
      <c r="L90" s="27"/>
      <c r="X90" s="40"/>
    </row>
    <row r="91" spans="12:21" ht="12.75">
      <c r="L91" s="27"/>
      <c r="M91" s="27"/>
      <c r="N91" s="27"/>
      <c r="S91" s="27"/>
      <c r="T91" s="27"/>
      <c r="U91" s="27"/>
    </row>
    <row r="92" spans="12:15" ht="12.75">
      <c r="L92" s="27"/>
      <c r="M92" s="27"/>
      <c r="N92" s="27"/>
      <c r="O92" s="14" t="s">
        <v>1077</v>
      </c>
    </row>
    <row r="93" spans="12:15" ht="12.75">
      <c r="L93" s="27"/>
      <c r="M93" s="27"/>
      <c r="N93" s="27"/>
      <c r="O93" t="s">
        <v>1078</v>
      </c>
    </row>
    <row r="94" spans="12:21" ht="12.75">
      <c r="L94" s="27"/>
      <c r="M94" s="27"/>
      <c r="N94" s="27"/>
      <c r="S94" s="27"/>
      <c r="T94" s="27"/>
      <c r="U94" s="45"/>
    </row>
    <row r="95" spans="10:21" ht="12.75">
      <c r="J95" s="27"/>
      <c r="L95" s="27"/>
      <c r="M95" s="27"/>
      <c r="N95" s="27"/>
      <c r="S95" s="27"/>
      <c r="U95" s="45"/>
    </row>
    <row r="96" spans="10:21" ht="12.75">
      <c r="J96" s="27"/>
      <c r="L96" s="27"/>
      <c r="M96" s="27"/>
      <c r="N96" s="27"/>
      <c r="S96" s="32"/>
      <c r="T96" s="32"/>
      <c r="U96" s="45"/>
    </row>
    <row r="97" spans="10:18" ht="12.75">
      <c r="J97" s="27"/>
      <c r="L97" s="27"/>
      <c r="M97" s="27"/>
      <c r="N97" s="27"/>
      <c r="O97" t="s">
        <v>1610</v>
      </c>
      <c r="R97" s="40"/>
    </row>
    <row r="98" spans="10:22" ht="12.75">
      <c r="J98" s="27"/>
      <c r="L98" s="27"/>
      <c r="M98" s="27"/>
      <c r="N98" s="27"/>
      <c r="S98" s="27"/>
      <c r="T98" s="27"/>
      <c r="U98" s="27"/>
      <c r="V98" s="27"/>
    </row>
    <row r="99" spans="12:22" ht="12.75">
      <c r="L99" s="27"/>
      <c r="M99" s="27"/>
      <c r="N99" s="27"/>
      <c r="R99" s="39"/>
      <c r="S99" s="27"/>
      <c r="T99" s="27"/>
      <c r="U99" s="27"/>
      <c r="V99" s="23"/>
    </row>
    <row r="100" spans="12:18" ht="12.75">
      <c r="L100" s="27"/>
      <c r="M100" s="27"/>
      <c r="N100" s="27"/>
      <c r="R100" s="27"/>
    </row>
    <row r="101" spans="12:22" ht="12.75">
      <c r="L101" s="27"/>
      <c r="M101" s="27"/>
      <c r="N101" s="27"/>
      <c r="R101" s="27"/>
      <c r="S101" s="27"/>
      <c r="T101" s="27"/>
      <c r="U101" s="27"/>
      <c r="V101" s="27"/>
    </row>
    <row r="102" spans="13:22" ht="12.75">
      <c r="M102" s="102" t="s">
        <v>494</v>
      </c>
      <c r="N102" s="102" t="s">
        <v>494</v>
      </c>
      <c r="O102" s="11" t="s">
        <v>715</v>
      </c>
      <c r="S102" s="23"/>
      <c r="U102" s="27"/>
      <c r="V102" s="23"/>
    </row>
    <row r="103" spans="10:14" ht="12.75">
      <c r="J103" s="27"/>
      <c r="M103" s="23"/>
      <c r="N103" s="23"/>
    </row>
    <row r="104" spans="13:23" ht="12.75">
      <c r="M104" s="62">
        <v>16100</v>
      </c>
      <c r="N104" s="62">
        <v>16100</v>
      </c>
      <c r="O104" s="34" t="s">
        <v>1739</v>
      </c>
      <c r="P104" s="34" t="s">
        <v>1750</v>
      </c>
      <c r="S104" s="27"/>
      <c r="T104" s="27"/>
      <c r="U104" s="27"/>
      <c r="V104" s="27"/>
      <c r="W104" s="34"/>
    </row>
    <row r="105" spans="13:22" ht="12.75">
      <c r="M105" s="39">
        <v>0.79</v>
      </c>
      <c r="N105" s="39">
        <v>0.79</v>
      </c>
      <c r="O105" s="27" t="s">
        <v>714</v>
      </c>
      <c r="S105" s="27"/>
      <c r="T105" s="27"/>
      <c r="U105" s="27"/>
      <c r="V105" s="23"/>
    </row>
    <row r="106" spans="13:19" ht="12.75">
      <c r="M106" s="31">
        <f>(M104*M105)/3600</f>
        <v>3.5330555555555554</v>
      </c>
      <c r="N106" s="31">
        <f>(N104*N105)/3600</f>
        <v>3.5330555555555554</v>
      </c>
      <c r="O106" s="34" t="s">
        <v>1740</v>
      </c>
      <c r="P106" s="34" t="s">
        <v>1751</v>
      </c>
      <c r="S106" s="27"/>
    </row>
    <row r="107" spans="13:21" ht="12.75">
      <c r="M107" s="40"/>
      <c r="N107" s="40"/>
      <c r="O107" s="27"/>
      <c r="S107" s="27"/>
      <c r="U107" s="27"/>
    </row>
    <row r="108" spans="13:22" ht="12.75">
      <c r="M108" s="94">
        <v>24500</v>
      </c>
      <c r="N108" s="94">
        <v>24500</v>
      </c>
      <c r="O108" s="34" t="s">
        <v>1846</v>
      </c>
      <c r="P108" s="34" t="s">
        <v>1750</v>
      </c>
      <c r="S108" s="27"/>
      <c r="V108" s="23"/>
    </row>
    <row r="109" spans="13:19" ht="12.75">
      <c r="M109" s="39">
        <v>2.15</v>
      </c>
      <c r="N109" s="39">
        <v>2.15</v>
      </c>
      <c r="O109" s="27" t="s">
        <v>714</v>
      </c>
      <c r="S109" s="40"/>
    </row>
    <row r="110" spans="9:21" ht="12.75">
      <c r="I110" s="1" t="s">
        <v>589</v>
      </c>
      <c r="M110" s="31">
        <f>(M108*M109)/3600</f>
        <v>14.631944444444445</v>
      </c>
      <c r="N110" s="31">
        <f>(N108*N109)/3600</f>
        <v>14.631944444444445</v>
      </c>
      <c r="O110" s="34" t="s">
        <v>1740</v>
      </c>
      <c r="P110" s="34" t="s">
        <v>1751</v>
      </c>
      <c r="S110" s="27"/>
      <c r="T110" s="27"/>
      <c r="U110" s="27"/>
    </row>
    <row r="111" spans="13:21" ht="12.75">
      <c r="M111" s="23" t="s">
        <v>60</v>
      </c>
      <c r="N111" s="23" t="s">
        <v>60</v>
      </c>
      <c r="S111" s="27"/>
      <c r="T111" s="27"/>
      <c r="U111" s="27"/>
    </row>
    <row r="112" spans="13:21" ht="12.75">
      <c r="M112" s="23" t="s">
        <v>1523</v>
      </c>
      <c r="N112" s="23" t="s">
        <v>1523</v>
      </c>
      <c r="O112" s="23"/>
      <c r="S112" s="27"/>
      <c r="T112" s="27"/>
      <c r="U112" s="165"/>
    </row>
    <row r="113" spans="19:20" ht="12.75">
      <c r="S113" s="27"/>
      <c r="T113" s="27"/>
    </row>
    <row r="114" ht="12.75">
      <c r="S114" s="27"/>
    </row>
    <row r="115" ht="12.75">
      <c r="O115" s="11" t="s">
        <v>729</v>
      </c>
    </row>
    <row r="117" ht="12.75">
      <c r="U117" s="27"/>
    </row>
    <row r="119" ht="12.75">
      <c r="O119" s="11" t="s">
        <v>490</v>
      </c>
    </row>
    <row r="120" spans="15:16" ht="12.75">
      <c r="O120" s="23"/>
      <c r="P120" s="24"/>
    </row>
    <row r="121" spans="12:14" ht="12.75">
      <c r="L121" s="24" t="s">
        <v>1911</v>
      </c>
      <c r="N121" s="27"/>
    </row>
    <row r="122" spans="13:14" ht="12.75">
      <c r="M122" s="27"/>
      <c r="N122" s="27"/>
    </row>
    <row r="123" spans="11:14" ht="12.75">
      <c r="K123" s="27" t="s">
        <v>250</v>
      </c>
      <c r="L123" s="27" t="s">
        <v>729</v>
      </c>
      <c r="M123" s="27" t="s">
        <v>729</v>
      </c>
      <c r="N123" s="27"/>
    </row>
    <row r="124" spans="11:19" ht="12.75">
      <c r="K124" s="32" t="s">
        <v>1834</v>
      </c>
      <c r="L124" s="32" t="s">
        <v>422</v>
      </c>
      <c r="M124" s="32" t="s">
        <v>421</v>
      </c>
      <c r="N124" s="32" t="s">
        <v>1825</v>
      </c>
      <c r="O124" s="32" t="s">
        <v>900</v>
      </c>
      <c r="P124" s="32" t="s">
        <v>3</v>
      </c>
      <c r="Q124" s="32" t="s">
        <v>2</v>
      </c>
      <c r="R124" s="32" t="s">
        <v>1069</v>
      </c>
      <c r="S124" s="32" t="s">
        <v>901</v>
      </c>
    </row>
    <row r="125" spans="11:14" ht="12.75">
      <c r="K125" s="40" t="s">
        <v>1920</v>
      </c>
      <c r="L125" s="40" t="s">
        <v>1920</v>
      </c>
      <c r="M125" s="40" t="s">
        <v>1920</v>
      </c>
      <c r="N125" s="40" t="s">
        <v>1921</v>
      </c>
    </row>
    <row r="126" spans="11:13" ht="12.75">
      <c r="K126" s="27"/>
      <c r="M126" s="27"/>
    </row>
    <row r="127" spans="12:21" ht="12.75">
      <c r="L127" s="27" t="s">
        <v>382</v>
      </c>
      <c r="N127" s="116" t="s">
        <v>434</v>
      </c>
      <c r="O127" s="34" t="s">
        <v>381</v>
      </c>
      <c r="P127" s="59" t="s">
        <v>429</v>
      </c>
      <c r="Q127" s="34" t="s">
        <v>433</v>
      </c>
      <c r="R127" t="s">
        <v>432</v>
      </c>
      <c r="S127" s="25" t="s">
        <v>436</v>
      </c>
      <c r="U127" s="152" t="s">
        <v>425</v>
      </c>
    </row>
    <row r="128" spans="14:21" ht="12.75">
      <c r="N128" s="161" t="s">
        <v>435</v>
      </c>
      <c r="S128" s="25" t="s">
        <v>437</v>
      </c>
      <c r="U128" s="164" t="s">
        <v>426</v>
      </c>
    </row>
    <row r="129" ht="12.75">
      <c r="U129" s="164" t="s">
        <v>427</v>
      </c>
    </row>
    <row r="130" spans="11:21" ht="12.75">
      <c r="K130" s="27"/>
      <c r="M130" s="27">
        <v>4</v>
      </c>
      <c r="N130" s="116" t="s">
        <v>818</v>
      </c>
      <c r="O130" t="s">
        <v>796</v>
      </c>
      <c r="P130" s="59" t="s">
        <v>799</v>
      </c>
      <c r="Q130" t="s">
        <v>1802</v>
      </c>
      <c r="R130" t="s">
        <v>1242</v>
      </c>
      <c r="U130" s="164" t="s">
        <v>428</v>
      </c>
    </row>
    <row r="131" spans="9:21" ht="12.75">
      <c r="I131" s="1" t="s">
        <v>590</v>
      </c>
      <c r="K131" s="27"/>
      <c r="M131" s="27">
        <v>4</v>
      </c>
      <c r="N131" s="116" t="s">
        <v>819</v>
      </c>
      <c r="O131" t="s">
        <v>797</v>
      </c>
      <c r="P131" s="59" t="s">
        <v>904</v>
      </c>
      <c r="Q131" t="s">
        <v>1802</v>
      </c>
      <c r="R131" t="s">
        <v>1242</v>
      </c>
      <c r="U131" s="162" t="s">
        <v>444</v>
      </c>
    </row>
    <row r="132" spans="11:21" ht="12.75">
      <c r="K132" s="27"/>
      <c r="M132" s="27"/>
      <c r="U132" s="162" t="s">
        <v>445</v>
      </c>
    </row>
    <row r="133" spans="11:18" ht="12.75">
      <c r="K133" s="27"/>
      <c r="L133" s="27">
        <v>1</v>
      </c>
      <c r="N133" s="116" t="s">
        <v>849</v>
      </c>
      <c r="O133" t="s">
        <v>834</v>
      </c>
      <c r="P133" s="115" t="s">
        <v>1243</v>
      </c>
      <c r="Q133" t="s">
        <v>735</v>
      </c>
      <c r="R133" t="s">
        <v>447</v>
      </c>
    </row>
    <row r="134" spans="11:21" ht="12.75">
      <c r="K134" s="27"/>
      <c r="M134" s="27"/>
      <c r="U134" s="152" t="s">
        <v>423</v>
      </c>
    </row>
    <row r="135" spans="11:21" ht="12.75">
      <c r="K135" s="27">
        <v>2</v>
      </c>
      <c r="M135" s="27"/>
      <c r="N135" s="116" t="s">
        <v>431</v>
      </c>
      <c r="O135" s="34"/>
      <c r="P135" s="132" t="s">
        <v>391</v>
      </c>
      <c r="Q135" t="s">
        <v>903</v>
      </c>
      <c r="R135" s="25" t="s">
        <v>916</v>
      </c>
      <c r="S135" s="25" t="s">
        <v>440</v>
      </c>
      <c r="U135" s="134" t="s">
        <v>380</v>
      </c>
    </row>
    <row r="136" spans="13:21" ht="12.75">
      <c r="M136" s="27"/>
      <c r="N136" s="161" t="s">
        <v>816</v>
      </c>
      <c r="O136" s="34"/>
      <c r="R136" s="25"/>
      <c r="S136" s="25" t="s">
        <v>438</v>
      </c>
      <c r="U136" s="162" t="s">
        <v>387</v>
      </c>
    </row>
    <row r="137" spans="12:21" ht="12.75">
      <c r="L137" s="27"/>
      <c r="M137" s="27"/>
      <c r="S137" s="25" t="s">
        <v>439</v>
      </c>
      <c r="U137" s="142"/>
    </row>
    <row r="138" spans="12:21" ht="12.75">
      <c r="L138" s="27"/>
      <c r="M138" s="27"/>
      <c r="S138" s="23" t="s">
        <v>441</v>
      </c>
      <c r="U138" s="163" t="s">
        <v>424</v>
      </c>
    </row>
    <row r="139" spans="12:21" ht="12.75">
      <c r="L139" s="27"/>
      <c r="M139" s="27"/>
      <c r="U139" s="134" t="s">
        <v>442</v>
      </c>
    </row>
    <row r="140" spans="12:21" ht="12.75">
      <c r="L140" s="27"/>
      <c r="M140" s="27"/>
      <c r="U140" s="142" t="s">
        <v>443</v>
      </c>
    </row>
    <row r="141" spans="12:13" ht="12.75">
      <c r="L141" s="27"/>
      <c r="M141" s="27"/>
    </row>
    <row r="142" spans="12:13" ht="12.75">
      <c r="L142" s="27"/>
      <c r="M142" s="27"/>
    </row>
    <row r="152" ht="12.75">
      <c r="I152" s="1" t="s">
        <v>593</v>
      </c>
    </row>
    <row r="172" ht="12.75">
      <c r="I172" s="1"/>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T80"/>
  <sheetViews>
    <sheetView workbookViewId="0" topLeftCell="A1">
      <pane xSplit="1" ySplit="1" topLeftCell="E20" activePane="bottomRight" state="frozen"/>
      <selection pane="topLeft" activeCell="A1" sqref="A1"/>
      <selection pane="topRight" activeCell="B1" sqref="B1"/>
      <selection pane="bottomLeft" activeCell="A2" sqref="A2"/>
      <selection pane="bottomRight" activeCell="L31" sqref="L31"/>
    </sheetView>
  </sheetViews>
  <sheetFormatPr defaultColWidth="9.140625" defaultRowHeight="12.75"/>
  <cols>
    <col min="1" max="1" width="16.00390625" style="0" customWidth="1"/>
    <col min="2" max="2" width="11.00390625" style="0" customWidth="1"/>
    <col min="3" max="3" width="9.28125" style="0" customWidth="1"/>
    <col min="4" max="4" width="1.8515625" style="0" customWidth="1"/>
    <col min="7" max="7" width="10.00390625" style="0" customWidth="1"/>
    <col min="8" max="9" width="10.28125" style="0" customWidth="1"/>
    <col min="11" max="11" width="10.57421875" style="0" bestFit="1" customWidth="1"/>
    <col min="12" max="12" width="9.57421875" style="0" customWidth="1"/>
    <col min="14" max="14" width="3.28125" style="0" customWidth="1"/>
  </cols>
  <sheetData>
    <row r="1" spans="1:18" ht="18">
      <c r="A1" s="18" t="s">
        <v>586</v>
      </c>
      <c r="B1" s="18" t="s">
        <v>587</v>
      </c>
      <c r="C1" s="18"/>
      <c r="E1" s="63">
        <v>1.2</v>
      </c>
      <c r="F1" s="19" t="s">
        <v>603</v>
      </c>
      <c r="H1" s="44"/>
      <c r="I1" s="44"/>
      <c r="J1" s="34"/>
      <c r="K1" s="34"/>
      <c r="L1" s="34"/>
      <c r="M1" s="44"/>
      <c r="N1" s="34"/>
      <c r="O1" s="34"/>
      <c r="P1" s="34"/>
      <c r="Q1" s="34"/>
      <c r="R1" s="34"/>
    </row>
    <row r="2" spans="1:18" ht="18">
      <c r="A2" s="9"/>
      <c r="B2" s="28" t="s">
        <v>592</v>
      </c>
      <c r="C2" s="28" t="s">
        <v>591</v>
      </c>
      <c r="E2" s="28" t="s">
        <v>592</v>
      </c>
      <c r="F2" s="28" t="s">
        <v>591</v>
      </c>
      <c r="H2" s="45"/>
      <c r="I2" s="34" t="s">
        <v>682</v>
      </c>
      <c r="J2" s="34"/>
      <c r="K2" s="34"/>
      <c r="L2" s="34"/>
      <c r="M2" s="34"/>
      <c r="N2" s="34"/>
      <c r="O2" s="34"/>
      <c r="P2" s="34"/>
      <c r="Q2" s="34"/>
      <c r="R2" s="34"/>
    </row>
    <row r="3" spans="1:20" ht="18">
      <c r="A3" s="9" t="s">
        <v>588</v>
      </c>
      <c r="B3" s="37">
        <v>761.2</v>
      </c>
      <c r="C3" s="36">
        <f aca="true" t="shared" si="0" ref="C3:C19">B3*0.869</f>
        <v>661.4828</v>
      </c>
      <c r="E3" s="29">
        <f>B3*E1</f>
        <v>913.44</v>
      </c>
      <c r="F3" s="29">
        <f aca="true" t="shared" si="1" ref="F3:F19">E3*0.869</f>
        <v>793.77936</v>
      </c>
      <c r="H3" s="46"/>
      <c r="I3" s="34"/>
      <c r="J3" s="47"/>
      <c r="K3" s="48"/>
      <c r="L3" s="49"/>
      <c r="M3" s="34"/>
      <c r="N3" s="34"/>
      <c r="O3" s="34"/>
      <c r="P3" s="34"/>
      <c r="Q3" s="34"/>
      <c r="R3" s="16"/>
      <c r="T3" s="8"/>
    </row>
    <row r="4" spans="1:20" ht="18">
      <c r="A4" s="10">
        <v>5000</v>
      </c>
      <c r="B4" s="37">
        <v>748</v>
      </c>
      <c r="C4" s="36">
        <f t="shared" si="0"/>
        <v>650.012</v>
      </c>
      <c r="E4" s="29">
        <f>B4*E1</f>
        <v>897.6</v>
      </c>
      <c r="F4" s="29">
        <f t="shared" si="1"/>
        <v>780.0144</v>
      </c>
      <c r="H4" s="46"/>
      <c r="I4" s="34" t="s">
        <v>678</v>
      </c>
      <c r="J4" s="47"/>
      <c r="K4" s="50"/>
      <c r="L4" s="34"/>
      <c r="M4" s="50"/>
      <c r="N4" s="34"/>
      <c r="O4" s="50"/>
      <c r="P4" s="50"/>
      <c r="Q4" s="34"/>
      <c r="R4" s="16"/>
      <c r="T4" s="6"/>
    </row>
    <row r="5" spans="1:20" ht="18">
      <c r="A5" s="10">
        <v>10000</v>
      </c>
      <c r="B5" s="37">
        <v>734.6</v>
      </c>
      <c r="C5" s="36">
        <f t="shared" si="0"/>
        <v>638.3674</v>
      </c>
      <c r="E5" s="29">
        <f>B5*E1</f>
        <v>881.52</v>
      </c>
      <c r="F5" s="29">
        <f t="shared" si="1"/>
        <v>766.04088</v>
      </c>
      <c r="H5" s="46"/>
      <c r="I5" s="34" t="s">
        <v>679</v>
      </c>
      <c r="J5" s="47"/>
      <c r="K5" s="50"/>
      <c r="L5" s="34"/>
      <c r="M5" s="50"/>
      <c r="N5" s="34"/>
      <c r="O5" s="50"/>
      <c r="P5" s="50"/>
      <c r="Q5" s="34"/>
      <c r="R5" s="16"/>
      <c r="T5" s="6"/>
    </row>
    <row r="6" spans="1:20" ht="18">
      <c r="A6" s="10">
        <v>15000</v>
      </c>
      <c r="B6" s="37">
        <v>721</v>
      </c>
      <c r="C6" s="36">
        <f t="shared" si="0"/>
        <v>626.549</v>
      </c>
      <c r="E6" s="29">
        <f>B6*E1</f>
        <v>865.1999999999999</v>
      </c>
      <c r="F6" s="29">
        <f t="shared" si="1"/>
        <v>751.8588</v>
      </c>
      <c r="H6" s="46"/>
      <c r="I6" s="34" t="s">
        <v>681</v>
      </c>
      <c r="J6" s="47"/>
      <c r="K6" s="50"/>
      <c r="L6" s="34"/>
      <c r="M6" s="50"/>
      <c r="N6" s="34"/>
      <c r="O6" s="50"/>
      <c r="P6" s="50"/>
      <c r="Q6" s="34"/>
      <c r="R6" s="16"/>
      <c r="T6" s="6"/>
    </row>
    <row r="7" spans="1:20" ht="18">
      <c r="A7" s="10">
        <v>20000</v>
      </c>
      <c r="B7" s="37">
        <v>707</v>
      </c>
      <c r="C7" s="36">
        <f t="shared" si="0"/>
        <v>614.383</v>
      </c>
      <c r="E7" s="29">
        <f>B7*E1</f>
        <v>848.4</v>
      </c>
      <c r="F7" s="29">
        <f t="shared" si="1"/>
        <v>737.2596</v>
      </c>
      <c r="H7" s="46"/>
      <c r="I7" s="34" t="s">
        <v>680</v>
      </c>
      <c r="J7" s="47"/>
      <c r="K7" s="50"/>
      <c r="L7" s="34"/>
      <c r="M7" s="50"/>
      <c r="N7" s="34"/>
      <c r="O7" s="50"/>
      <c r="P7" s="50"/>
      <c r="Q7" s="34"/>
      <c r="R7" s="16"/>
      <c r="T7" s="6"/>
    </row>
    <row r="8" spans="1:20" ht="18">
      <c r="A8" s="10">
        <v>25000</v>
      </c>
      <c r="B8" s="37">
        <v>692.8</v>
      </c>
      <c r="C8" s="36">
        <f t="shared" si="0"/>
        <v>602.0432</v>
      </c>
      <c r="E8" s="29">
        <f>B8*E1</f>
        <v>831.3599999999999</v>
      </c>
      <c r="F8" s="29">
        <f t="shared" si="1"/>
        <v>722.45184</v>
      </c>
      <c r="H8" s="46"/>
      <c r="I8" s="34"/>
      <c r="J8" s="47"/>
      <c r="K8" s="50"/>
      <c r="L8" s="34"/>
      <c r="M8" s="50"/>
      <c r="N8" s="34"/>
      <c r="O8" s="50"/>
      <c r="P8" s="50"/>
      <c r="Q8" s="34"/>
      <c r="R8" s="16"/>
      <c r="T8" s="6"/>
    </row>
    <row r="9" spans="1:20" ht="18">
      <c r="A9" s="10">
        <v>30000</v>
      </c>
      <c r="B9" s="37">
        <v>678.3</v>
      </c>
      <c r="C9" s="36">
        <f t="shared" si="0"/>
        <v>589.4427</v>
      </c>
      <c r="E9" s="29">
        <f>B9*E1</f>
        <v>813.9599999999999</v>
      </c>
      <c r="F9" s="29">
        <f t="shared" si="1"/>
        <v>707.33124</v>
      </c>
      <c r="H9" s="46"/>
      <c r="I9" t="s">
        <v>696</v>
      </c>
      <c r="J9" s="47"/>
      <c r="K9" s="50"/>
      <c r="L9" s="34"/>
      <c r="M9" s="50"/>
      <c r="N9" s="34"/>
      <c r="O9" s="50"/>
      <c r="P9" s="50"/>
      <c r="Q9" s="34"/>
      <c r="R9" s="16"/>
      <c r="T9" s="6"/>
    </row>
    <row r="10" spans="1:20" ht="18">
      <c r="A10" s="10">
        <v>35000</v>
      </c>
      <c r="B10" s="37">
        <v>663.5</v>
      </c>
      <c r="C10" s="36">
        <f t="shared" si="0"/>
        <v>576.5815</v>
      </c>
      <c r="E10" s="29">
        <f>B10*E1</f>
        <v>796.1999999999999</v>
      </c>
      <c r="F10" s="29">
        <f t="shared" si="1"/>
        <v>691.8978</v>
      </c>
      <c r="H10" s="46"/>
      <c r="J10" s="47"/>
      <c r="K10" s="50"/>
      <c r="L10" s="34"/>
      <c r="M10" s="50"/>
      <c r="N10" s="34"/>
      <c r="O10" s="50"/>
      <c r="P10" s="50"/>
      <c r="Q10" s="34"/>
      <c r="R10" s="16"/>
      <c r="T10" s="6"/>
    </row>
    <row r="11" spans="1:18" ht="18">
      <c r="A11" s="10">
        <v>40000</v>
      </c>
      <c r="B11" s="37">
        <v>660.1</v>
      </c>
      <c r="C11" s="36">
        <f t="shared" si="0"/>
        <v>573.6269</v>
      </c>
      <c r="E11" s="29">
        <f>B11*E1</f>
        <v>792.12</v>
      </c>
      <c r="F11" s="29">
        <f t="shared" si="1"/>
        <v>688.35228</v>
      </c>
      <c r="H11" s="46"/>
      <c r="I11" t="s">
        <v>683</v>
      </c>
      <c r="J11" s="47"/>
      <c r="K11" s="50"/>
      <c r="L11" s="34"/>
      <c r="M11" s="50"/>
      <c r="N11" s="34"/>
      <c r="O11" s="50"/>
      <c r="P11" s="50"/>
      <c r="Q11" s="34"/>
      <c r="R11" s="16"/>
    </row>
    <row r="12" spans="1:18" ht="18">
      <c r="A12" s="10">
        <v>50000</v>
      </c>
      <c r="B12" s="37">
        <v>660.1</v>
      </c>
      <c r="C12" s="36">
        <f t="shared" si="0"/>
        <v>573.6269</v>
      </c>
      <c r="E12" s="29">
        <f>B12*E1</f>
        <v>792.12</v>
      </c>
      <c r="F12" s="29">
        <f t="shared" si="1"/>
        <v>688.35228</v>
      </c>
      <c r="H12" s="46"/>
      <c r="I12" t="s">
        <v>686</v>
      </c>
      <c r="J12" s="47"/>
      <c r="K12" s="50"/>
      <c r="L12" s="34"/>
      <c r="M12" s="50"/>
      <c r="N12" s="34"/>
      <c r="O12" s="50"/>
      <c r="P12" s="50"/>
      <c r="Q12" s="34"/>
      <c r="R12" s="34"/>
    </row>
    <row r="13" spans="1:18" ht="18">
      <c r="A13" s="10">
        <v>60000</v>
      </c>
      <c r="B13" s="37">
        <v>660.1</v>
      </c>
      <c r="C13" s="36">
        <f t="shared" si="0"/>
        <v>573.6269</v>
      </c>
      <c r="E13" s="29">
        <f>B13*E1</f>
        <v>792.12</v>
      </c>
      <c r="F13" s="29">
        <f t="shared" si="1"/>
        <v>688.35228</v>
      </c>
      <c r="H13" s="46"/>
      <c r="I13" t="s">
        <v>684</v>
      </c>
      <c r="J13" s="47"/>
      <c r="K13" s="50"/>
      <c r="L13" s="34"/>
      <c r="M13" s="50"/>
      <c r="N13" s="34"/>
      <c r="O13" s="50"/>
      <c r="P13" s="50"/>
      <c r="Q13" s="34"/>
      <c r="R13" s="34"/>
    </row>
    <row r="14" spans="1:18" ht="18">
      <c r="A14" s="10">
        <v>70000</v>
      </c>
      <c r="B14" s="37">
        <v>662</v>
      </c>
      <c r="C14" s="36">
        <f t="shared" si="0"/>
        <v>575.278</v>
      </c>
      <c r="E14" s="29">
        <f>B14*E1</f>
        <v>794.4</v>
      </c>
      <c r="F14" s="29">
        <f t="shared" si="1"/>
        <v>690.3335999999999</v>
      </c>
      <c r="H14" s="46"/>
      <c r="I14" t="s">
        <v>685</v>
      </c>
      <c r="J14" s="47"/>
      <c r="K14" s="50"/>
      <c r="L14" s="34"/>
      <c r="M14" s="50"/>
      <c r="N14" s="34"/>
      <c r="O14" s="50"/>
      <c r="P14" s="50"/>
      <c r="Q14" s="34"/>
      <c r="R14" s="34"/>
    </row>
    <row r="15" spans="1:18" ht="18">
      <c r="A15" s="10">
        <v>80000</v>
      </c>
      <c r="B15" s="37">
        <v>667</v>
      </c>
      <c r="C15" s="36">
        <f t="shared" si="0"/>
        <v>579.623</v>
      </c>
      <c r="E15" s="29">
        <f>B15*E1</f>
        <v>800.4</v>
      </c>
      <c r="F15" s="29">
        <f t="shared" si="1"/>
        <v>695.5476</v>
      </c>
      <c r="H15" s="46"/>
      <c r="J15" s="34"/>
      <c r="K15" s="50"/>
      <c r="L15" s="34"/>
      <c r="M15" s="50"/>
      <c r="N15" s="34"/>
      <c r="O15" s="50"/>
      <c r="P15" s="50"/>
      <c r="Q15" s="34"/>
      <c r="R15" s="34"/>
    </row>
    <row r="16" spans="1:18" ht="18">
      <c r="A16" s="10">
        <v>90000</v>
      </c>
      <c r="B16" s="37">
        <v>671.1</v>
      </c>
      <c r="C16" s="36">
        <f t="shared" si="0"/>
        <v>583.1859000000001</v>
      </c>
      <c r="E16" s="29">
        <f>B16*E1</f>
        <v>805.32</v>
      </c>
      <c r="F16" s="29">
        <f t="shared" si="1"/>
        <v>699.82308</v>
      </c>
      <c r="H16" s="46"/>
      <c r="I16" t="s">
        <v>631</v>
      </c>
      <c r="J16" s="34"/>
      <c r="K16" s="50"/>
      <c r="L16" s="34"/>
      <c r="M16" s="50"/>
      <c r="N16" s="34"/>
      <c r="O16" s="50"/>
      <c r="P16" s="50"/>
      <c r="Q16" s="34"/>
      <c r="R16" s="34"/>
    </row>
    <row r="17" spans="1:18" ht="18">
      <c r="A17" s="10">
        <v>100000</v>
      </c>
      <c r="B17" s="37">
        <v>675.6</v>
      </c>
      <c r="C17" s="36">
        <f t="shared" si="0"/>
        <v>587.0964</v>
      </c>
      <c r="E17" s="29">
        <f>B17*E1</f>
        <v>810.72</v>
      </c>
      <c r="F17" s="29">
        <f t="shared" si="1"/>
        <v>704.51568</v>
      </c>
      <c r="H17" s="46"/>
      <c r="I17" t="s">
        <v>687</v>
      </c>
      <c r="K17" s="50"/>
      <c r="L17" s="34"/>
      <c r="M17" s="50"/>
      <c r="N17" s="34"/>
      <c r="O17" s="50"/>
      <c r="P17" s="50"/>
      <c r="Q17" s="34"/>
      <c r="R17" s="34"/>
    </row>
    <row r="18" spans="1:18" ht="18">
      <c r="A18" s="10">
        <v>110000</v>
      </c>
      <c r="B18" s="37">
        <v>683.7</v>
      </c>
      <c r="C18" s="36">
        <f t="shared" si="0"/>
        <v>594.1353</v>
      </c>
      <c r="E18" s="29">
        <f>B18*E1</f>
        <v>820.44</v>
      </c>
      <c r="F18" s="29">
        <f t="shared" si="1"/>
        <v>712.96236</v>
      </c>
      <c r="H18" s="34"/>
      <c r="K18" s="34"/>
      <c r="L18" s="34"/>
      <c r="M18" s="34"/>
      <c r="N18" s="34"/>
      <c r="O18" s="34"/>
      <c r="P18" s="34"/>
      <c r="Q18" s="34"/>
      <c r="R18" s="34"/>
    </row>
    <row r="19" spans="1:18" ht="18">
      <c r="A19" s="10">
        <v>120000</v>
      </c>
      <c r="B19" s="37">
        <v>696</v>
      </c>
      <c r="C19" s="36">
        <f t="shared" si="0"/>
        <v>604.824</v>
      </c>
      <c r="E19" s="29">
        <f>B19*E1</f>
        <v>835.1999999999999</v>
      </c>
      <c r="F19" s="29">
        <f t="shared" si="1"/>
        <v>725.7887999999999</v>
      </c>
      <c r="H19" s="34"/>
      <c r="I19" t="s">
        <v>339</v>
      </c>
      <c r="K19" s="34"/>
      <c r="L19" s="34"/>
      <c r="M19" s="34"/>
      <c r="N19" s="34"/>
      <c r="O19" s="34"/>
      <c r="P19" s="34"/>
      <c r="Q19" s="34"/>
      <c r="R19" s="34"/>
    </row>
    <row r="25" spans="1:9" ht="12.75">
      <c r="A25" t="s">
        <v>617</v>
      </c>
      <c r="I25" s="17"/>
    </row>
    <row r="28" spans="1:16" ht="18">
      <c r="A28" s="18" t="s">
        <v>643</v>
      </c>
      <c r="B28" s="27" t="s">
        <v>639</v>
      </c>
      <c r="C28" s="27" t="s">
        <v>629</v>
      </c>
      <c r="E28" s="27" t="s">
        <v>629</v>
      </c>
      <c r="F28" s="27" t="s">
        <v>635</v>
      </c>
      <c r="G28" s="27" t="s">
        <v>635</v>
      </c>
      <c r="H28" s="27" t="s">
        <v>641</v>
      </c>
      <c r="L28" s="11" t="s">
        <v>591</v>
      </c>
      <c r="M28" s="11" t="s">
        <v>592</v>
      </c>
      <c r="O28" s="11" t="s">
        <v>592</v>
      </c>
      <c r="P28" s="11" t="s">
        <v>591</v>
      </c>
    </row>
    <row r="29" spans="1:8" ht="18">
      <c r="A29" s="18" t="s">
        <v>637</v>
      </c>
      <c r="B29" s="27" t="s">
        <v>640</v>
      </c>
      <c r="C29" s="27" t="s">
        <v>630</v>
      </c>
      <c r="E29" s="27" t="s">
        <v>638</v>
      </c>
      <c r="F29" s="39" t="s">
        <v>636</v>
      </c>
      <c r="G29" s="27" t="s">
        <v>638</v>
      </c>
      <c r="H29" s="40" t="s">
        <v>642</v>
      </c>
    </row>
    <row r="30" spans="1:16" ht="18">
      <c r="A30" s="9" t="s">
        <v>588</v>
      </c>
      <c r="B30" s="41">
        <v>59</v>
      </c>
      <c r="C30">
        <v>23.77</v>
      </c>
      <c r="E30" s="42">
        <v>1</v>
      </c>
      <c r="F30" s="41">
        <v>29.92</v>
      </c>
      <c r="G30" s="43">
        <v>1</v>
      </c>
      <c r="H30" s="42">
        <v>1</v>
      </c>
      <c r="L30" s="12">
        <v>756</v>
      </c>
      <c r="M30" s="2">
        <f>L30*1.151</f>
        <v>870.1560000000001</v>
      </c>
      <c r="O30" s="12">
        <v>914</v>
      </c>
      <c r="P30" s="109">
        <f>O30/1.151</f>
        <v>794.0920938314509</v>
      </c>
    </row>
    <row r="31" spans="1:16" ht="18">
      <c r="A31" s="10">
        <v>5000</v>
      </c>
      <c r="B31" s="41">
        <v>41.169</v>
      </c>
      <c r="C31">
        <v>20.48</v>
      </c>
      <c r="E31">
        <v>0.8617</v>
      </c>
      <c r="F31" s="41">
        <v>24.9</v>
      </c>
      <c r="G31" s="43">
        <v>0.832</v>
      </c>
      <c r="H31" s="42">
        <v>0.9827</v>
      </c>
      <c r="L31" s="25" t="s">
        <v>609</v>
      </c>
      <c r="O31" s="25" t="s">
        <v>610</v>
      </c>
      <c r="P31" s="2"/>
    </row>
    <row r="32" spans="1:16" ht="18">
      <c r="A32" s="10">
        <v>10000</v>
      </c>
      <c r="B32" s="41">
        <v>23.338</v>
      </c>
      <c r="C32">
        <v>17.56</v>
      </c>
      <c r="E32">
        <v>0.7385</v>
      </c>
      <c r="F32" s="41">
        <v>20.58</v>
      </c>
      <c r="G32" s="43">
        <v>0.6877</v>
      </c>
      <c r="H32" s="42">
        <v>0.965</v>
      </c>
      <c r="P32" s="2"/>
    </row>
    <row r="33" spans="1:16" ht="18">
      <c r="A33" s="10">
        <v>15000</v>
      </c>
      <c r="B33" s="41">
        <v>5.508</v>
      </c>
      <c r="C33">
        <v>14.96</v>
      </c>
      <c r="E33">
        <v>0.6292</v>
      </c>
      <c r="F33" s="41">
        <v>16.89</v>
      </c>
      <c r="G33" s="43">
        <v>0.5643</v>
      </c>
      <c r="H33" s="42">
        <v>0.947</v>
      </c>
      <c r="L33" s="11" t="s">
        <v>591</v>
      </c>
      <c r="M33" s="11" t="s">
        <v>599</v>
      </c>
      <c r="O33" s="11" t="s">
        <v>599</v>
      </c>
      <c r="P33" s="11" t="s">
        <v>591</v>
      </c>
    </row>
    <row r="34" spans="1:16" ht="18">
      <c r="A34" s="10">
        <v>20000</v>
      </c>
      <c r="B34" s="41">
        <v>-12.323</v>
      </c>
      <c r="C34">
        <v>12.67</v>
      </c>
      <c r="E34">
        <v>0.5328</v>
      </c>
      <c r="F34" s="41">
        <v>13.75</v>
      </c>
      <c r="G34" s="43">
        <v>0.4595</v>
      </c>
      <c r="H34" s="42">
        <v>0.9287</v>
      </c>
      <c r="L34" s="12">
        <v>216</v>
      </c>
      <c r="M34" s="2">
        <f>L34*1.688</f>
        <v>364.608</v>
      </c>
      <c r="O34" s="12">
        <v>360</v>
      </c>
      <c r="P34" s="2">
        <f>O34/1.688</f>
        <v>213.27014218009478</v>
      </c>
    </row>
    <row r="35" spans="1:16" ht="18">
      <c r="A35" s="10">
        <v>25000</v>
      </c>
      <c r="B35" s="41">
        <v>-30.154</v>
      </c>
      <c r="C35">
        <v>10.66</v>
      </c>
      <c r="E35">
        <v>0.4481</v>
      </c>
      <c r="F35" s="41">
        <v>11.1</v>
      </c>
      <c r="G35" s="43">
        <v>0.3711</v>
      </c>
      <c r="H35" s="42">
        <v>0.91</v>
      </c>
      <c r="L35" s="25" t="s">
        <v>600</v>
      </c>
      <c r="M35" s="7"/>
      <c r="O35" s="25" t="s">
        <v>611</v>
      </c>
      <c r="P35" s="2"/>
    </row>
    <row r="36" spans="1:16" ht="18">
      <c r="A36" s="10">
        <v>30000</v>
      </c>
      <c r="B36" s="41">
        <v>-47.985</v>
      </c>
      <c r="C36">
        <v>8.91</v>
      </c>
      <c r="E36">
        <v>0.3741</v>
      </c>
      <c r="F36" s="41">
        <v>8.885</v>
      </c>
      <c r="G36" s="43">
        <v>0.297</v>
      </c>
      <c r="H36" s="42">
        <v>0.8909</v>
      </c>
      <c r="L36" s="7"/>
      <c r="M36" s="7"/>
      <c r="P36" s="2"/>
    </row>
    <row r="37" spans="1:16" ht="18">
      <c r="A37" s="10">
        <v>35000</v>
      </c>
      <c r="B37" s="41">
        <v>-65.816</v>
      </c>
      <c r="C37">
        <v>7.38</v>
      </c>
      <c r="E37">
        <v>0.3099</v>
      </c>
      <c r="F37" s="41">
        <v>7.041</v>
      </c>
      <c r="G37" s="43">
        <v>0.2353</v>
      </c>
      <c r="H37" s="42">
        <v>0.8714</v>
      </c>
      <c r="L37" s="11" t="s">
        <v>592</v>
      </c>
      <c r="M37" s="11" t="s">
        <v>599</v>
      </c>
      <c r="O37" s="11" t="s">
        <v>599</v>
      </c>
      <c r="P37" s="11" t="s">
        <v>592</v>
      </c>
    </row>
    <row r="38" spans="1:16" ht="18">
      <c r="A38" s="10">
        <v>40000</v>
      </c>
      <c r="B38" s="41">
        <v>-69.7</v>
      </c>
      <c r="C38">
        <v>5.87</v>
      </c>
      <c r="E38">
        <v>0.2462</v>
      </c>
      <c r="F38" s="41">
        <v>5.538</v>
      </c>
      <c r="G38" s="43">
        <v>0.1851</v>
      </c>
      <c r="H38" s="42">
        <v>0.8671</v>
      </c>
      <c r="L38" s="5">
        <v>485</v>
      </c>
      <c r="M38" s="2">
        <f>L38*1.467</f>
        <v>711.495</v>
      </c>
      <c r="O38" s="12">
        <v>800</v>
      </c>
      <c r="P38" s="2">
        <f>O38/1.467</f>
        <v>545.3306066802999</v>
      </c>
    </row>
    <row r="39" spans="1:16" ht="18">
      <c r="A39" s="10">
        <v>50000</v>
      </c>
      <c r="B39" s="41">
        <v>-69.7</v>
      </c>
      <c r="C39">
        <v>3.64</v>
      </c>
      <c r="E39">
        <v>0.1522</v>
      </c>
      <c r="F39" s="41">
        <v>3.425</v>
      </c>
      <c r="G39" s="43">
        <v>0.1145</v>
      </c>
      <c r="H39" s="42">
        <v>0.8671</v>
      </c>
      <c r="L39" s="25" t="s">
        <v>601</v>
      </c>
      <c r="O39" s="25" t="s">
        <v>612</v>
      </c>
      <c r="P39" s="2"/>
    </row>
    <row r="40" spans="1:16" ht="18">
      <c r="A40" s="10">
        <v>60000</v>
      </c>
      <c r="B40" s="41">
        <v>-69.7</v>
      </c>
      <c r="C40">
        <v>2.26</v>
      </c>
      <c r="E40">
        <v>0.09414</v>
      </c>
      <c r="F40" s="41">
        <v>2.118</v>
      </c>
      <c r="G40" s="43">
        <v>0.07078</v>
      </c>
      <c r="H40" s="42">
        <v>0.8671</v>
      </c>
      <c r="P40" s="8"/>
    </row>
    <row r="41" spans="1:6" ht="18">
      <c r="A41" s="10">
        <v>70000</v>
      </c>
      <c r="C41">
        <v>1.39</v>
      </c>
      <c r="F41" s="41">
        <v>1.33</v>
      </c>
    </row>
    <row r="42" spans="1:12" ht="18">
      <c r="A42" s="10">
        <v>80000</v>
      </c>
      <c r="C42">
        <v>0.86</v>
      </c>
      <c r="F42" s="41">
        <v>0.827</v>
      </c>
      <c r="L42" s="129" t="s">
        <v>8</v>
      </c>
    </row>
    <row r="43" spans="1:16" ht="18">
      <c r="A43" s="10">
        <v>90000</v>
      </c>
      <c r="C43">
        <v>0.56</v>
      </c>
      <c r="F43" s="41">
        <v>0.52</v>
      </c>
      <c r="L43" s="128" t="s">
        <v>9</v>
      </c>
      <c r="M43" s="128" t="s">
        <v>104</v>
      </c>
      <c r="O43" s="128" t="s">
        <v>104</v>
      </c>
      <c r="P43" s="128" t="s">
        <v>9</v>
      </c>
    </row>
    <row r="44" spans="1:16" ht="18">
      <c r="A44" s="10">
        <v>100000</v>
      </c>
      <c r="C44">
        <v>0.33</v>
      </c>
      <c r="F44" s="41">
        <v>0.329</v>
      </c>
      <c r="L44" s="12">
        <v>115.6</v>
      </c>
      <c r="M44">
        <f>L44*224.80894</f>
        <v>25987.913464</v>
      </c>
      <c r="O44" s="12"/>
      <c r="P44">
        <f>O44*0.004448</f>
        <v>0</v>
      </c>
    </row>
    <row r="45" spans="1:15" ht="18">
      <c r="A45" s="10">
        <v>110000</v>
      </c>
      <c r="L45" t="s">
        <v>105</v>
      </c>
      <c r="O45" t="s">
        <v>103</v>
      </c>
    </row>
    <row r="46" ht="18">
      <c r="A46" s="10">
        <v>120000</v>
      </c>
    </row>
    <row r="47" ht="18">
      <c r="A47" s="9"/>
    </row>
    <row r="48" spans="1:12" ht="18">
      <c r="A48" s="9"/>
      <c r="L48" s="130" t="s">
        <v>106</v>
      </c>
    </row>
    <row r="49" spans="1:16" ht="18">
      <c r="A49" s="9"/>
      <c r="L49" s="128" t="s">
        <v>107</v>
      </c>
      <c r="M49" s="128" t="s">
        <v>108</v>
      </c>
      <c r="N49" s="128"/>
      <c r="O49" s="128" t="s">
        <v>108</v>
      </c>
      <c r="P49" s="128" t="s">
        <v>107</v>
      </c>
    </row>
    <row r="50" spans="1:16" ht="18">
      <c r="A50" s="9"/>
      <c r="L50" s="12">
        <v>1320</v>
      </c>
      <c r="M50">
        <f>L50*0.264172</f>
        <v>348.70704</v>
      </c>
      <c r="O50" s="12"/>
      <c r="P50">
        <f>O50*3.78541</f>
        <v>0</v>
      </c>
    </row>
    <row r="51" spans="1:15" ht="18">
      <c r="A51" s="9"/>
      <c r="L51" t="s">
        <v>109</v>
      </c>
      <c r="O51" t="s">
        <v>110</v>
      </c>
    </row>
    <row r="52" ht="18">
      <c r="A52" s="9"/>
    </row>
    <row r="53" ht="18">
      <c r="A53" s="9"/>
    </row>
    <row r="54" spans="1:12" ht="18">
      <c r="A54" s="9"/>
      <c r="L54" s="130" t="s">
        <v>1825</v>
      </c>
    </row>
    <row r="55" spans="1:16" ht="18">
      <c r="A55" s="9"/>
      <c r="L55" s="128" t="s">
        <v>111</v>
      </c>
      <c r="M55" s="128" t="s">
        <v>112</v>
      </c>
      <c r="N55" s="128"/>
      <c r="O55" s="128" t="s">
        <v>112</v>
      </c>
      <c r="P55" s="128" t="s">
        <v>111</v>
      </c>
    </row>
    <row r="56" spans="1:16" ht="18">
      <c r="A56" s="9"/>
      <c r="L56" s="12">
        <v>80</v>
      </c>
      <c r="M56">
        <f>L56*2.205</f>
        <v>176.4</v>
      </c>
      <c r="O56" s="12"/>
      <c r="P56">
        <f>O56*0.454</f>
        <v>0</v>
      </c>
    </row>
    <row r="57" spans="1:15" ht="18">
      <c r="A57" s="9"/>
      <c r="L57" t="s">
        <v>113</v>
      </c>
      <c r="O57" t="s">
        <v>114</v>
      </c>
    </row>
    <row r="58" ht="18">
      <c r="A58" s="9"/>
    </row>
    <row r="59" ht="18">
      <c r="A59" s="9"/>
    </row>
    <row r="60" ht="18">
      <c r="A60" s="9"/>
    </row>
    <row r="61" ht="18">
      <c r="A61" s="9"/>
    </row>
    <row r="62" ht="18">
      <c r="A62" s="9"/>
    </row>
    <row r="63" ht="18">
      <c r="A63" s="9"/>
    </row>
    <row r="64" ht="18">
      <c r="A64" s="9"/>
    </row>
    <row r="65" ht="18">
      <c r="A65" s="9"/>
    </row>
    <row r="66" ht="18">
      <c r="A66" s="9"/>
    </row>
    <row r="67" ht="18">
      <c r="A67" s="9"/>
    </row>
    <row r="68" ht="18">
      <c r="A68" s="9"/>
    </row>
    <row r="69" ht="18">
      <c r="A69" s="9"/>
    </row>
    <row r="70" ht="18">
      <c r="A70" s="9"/>
    </row>
    <row r="71" ht="18">
      <c r="A71" s="9"/>
    </row>
    <row r="72" ht="18">
      <c r="A72" s="9"/>
    </row>
    <row r="73" ht="18">
      <c r="A73" s="9"/>
    </row>
    <row r="74" ht="18">
      <c r="A74" s="9"/>
    </row>
    <row r="75" ht="18">
      <c r="A75" s="9"/>
    </row>
    <row r="76" ht="18">
      <c r="A76" s="9"/>
    </row>
    <row r="77" ht="18">
      <c r="A77" s="9"/>
    </row>
    <row r="78" ht="18">
      <c r="A78" s="9"/>
    </row>
    <row r="79" ht="18">
      <c r="A79" s="9"/>
    </row>
    <row r="80" ht="18">
      <c r="A80" s="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M214"/>
  <sheetViews>
    <sheetView workbookViewId="0" topLeftCell="H100">
      <selection activeCell="P121" sqref="P121:R121"/>
    </sheetView>
  </sheetViews>
  <sheetFormatPr defaultColWidth="9.140625" defaultRowHeight="12.75"/>
  <cols>
    <col min="1" max="10" width="10.421875" style="0" customWidth="1"/>
    <col min="11" max="12" width="12.00390625" style="0" customWidth="1"/>
    <col min="13" max="13" width="10.421875" style="0" customWidth="1"/>
    <col min="14" max="14" width="11.421875" style="0" customWidth="1"/>
    <col min="15" max="15" width="12.7109375" style="0" customWidth="1"/>
    <col min="16" max="16" width="11.00390625" style="0" customWidth="1"/>
    <col min="17" max="17" width="12.00390625" style="0" customWidth="1"/>
    <col min="18" max="18" width="11.28125" style="0" customWidth="1"/>
    <col min="19" max="21" width="10.421875" style="0" customWidth="1"/>
    <col min="22" max="22" width="9.28125" style="0" customWidth="1"/>
    <col min="23" max="24" width="10.421875" style="0" customWidth="1"/>
    <col min="25" max="25" width="10.00390625" style="0" customWidth="1"/>
    <col min="26" max="27" width="10.421875" style="0" customWidth="1"/>
    <col min="28" max="28" width="10.00390625" style="0" customWidth="1"/>
    <col min="29" max="32" width="10.421875" style="0" customWidth="1"/>
    <col min="33" max="33" width="4.28125" style="0" customWidth="1"/>
    <col min="34" max="35" width="10.421875" style="0" customWidth="1"/>
    <col min="36" max="36" width="11.7109375" style="0" customWidth="1"/>
    <col min="37" max="50" width="10.421875" style="0" customWidth="1"/>
    <col min="51" max="51" width="3.00390625" style="0" customWidth="1"/>
    <col min="52" max="16384" width="10.421875" style="0" customWidth="1"/>
  </cols>
  <sheetData>
    <row r="1" spans="1:38"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W1" s="3" t="s">
        <v>597</v>
      </c>
      <c r="X1" t="s">
        <v>634</v>
      </c>
      <c r="Y1" s="8" t="s">
        <v>602</v>
      </c>
      <c r="Z1" s="15" t="s">
        <v>594</v>
      </c>
      <c r="AA1" t="s">
        <v>634</v>
      </c>
      <c r="AB1" s="8" t="s">
        <v>602</v>
      </c>
      <c r="AC1" s="15" t="s">
        <v>595</v>
      </c>
      <c r="AD1" t="s">
        <v>634</v>
      </c>
      <c r="AE1" s="8" t="s">
        <v>602</v>
      </c>
      <c r="AF1" s="15" t="s">
        <v>596</v>
      </c>
      <c r="AG1" t="s">
        <v>634</v>
      </c>
      <c r="AH1" s="8" t="s">
        <v>602</v>
      </c>
      <c r="AI1" s="15"/>
      <c r="AJ1" s="1" t="s">
        <v>604</v>
      </c>
      <c r="AK1" t="s">
        <v>634</v>
      </c>
      <c r="AL1" s="8" t="s">
        <v>602</v>
      </c>
    </row>
    <row r="2" spans="1:38" ht="12.75">
      <c r="A2" s="113" t="s">
        <v>1848</v>
      </c>
      <c r="C2" s="8"/>
      <c r="D2" s="4"/>
      <c r="F2" s="8"/>
      <c r="G2" s="4"/>
      <c r="I2" s="8"/>
      <c r="J2" s="4"/>
      <c r="L2" s="8"/>
      <c r="M2" s="4"/>
      <c r="O2" s="8"/>
      <c r="P2" s="4"/>
      <c r="R2" s="8"/>
      <c r="S2" s="4"/>
      <c r="U2" s="8"/>
      <c r="AB2" s="8"/>
      <c r="AC2" s="4"/>
      <c r="AE2" s="8"/>
      <c r="AF2" s="4"/>
      <c r="AH2" s="8"/>
      <c r="AI2" s="4"/>
      <c r="AJ2" s="24" t="s">
        <v>605</v>
      </c>
      <c r="AL2" s="8"/>
    </row>
    <row r="3" spans="1:39" ht="12.75">
      <c r="A3" s="8">
        <v>0</v>
      </c>
      <c r="B3" s="74">
        <v>120</v>
      </c>
      <c r="C3" s="7">
        <f aca="true" t="shared" si="0" ref="C3:C11">B3*1.688</f>
        <v>202.56</v>
      </c>
      <c r="D3" s="8">
        <v>0</v>
      </c>
      <c r="E3" s="74">
        <v>168</v>
      </c>
      <c r="F3" s="7">
        <f aca="true" t="shared" si="1" ref="F3:F18">E3*1.688</f>
        <v>283.584</v>
      </c>
      <c r="G3" s="8">
        <v>0</v>
      </c>
      <c r="H3" s="65"/>
      <c r="I3" s="7">
        <f aca="true" t="shared" si="2" ref="I3:I14">H3*1.688</f>
        <v>0</v>
      </c>
      <c r="J3" s="8">
        <v>0</v>
      </c>
      <c r="K3" s="65"/>
      <c r="L3" s="7">
        <f aca="true" t="shared" si="3" ref="L3:L13">K3*1.688</f>
        <v>0</v>
      </c>
      <c r="M3" s="8">
        <v>0</v>
      </c>
      <c r="N3" s="65"/>
      <c r="O3" s="7">
        <f aca="true" t="shared" si="4" ref="O3:O11">N3*1.688</f>
        <v>0</v>
      </c>
      <c r="P3" s="8">
        <v>0</v>
      </c>
      <c r="Q3" s="65"/>
      <c r="R3" s="7">
        <f aca="true" t="shared" si="5" ref="R3:R9">Q3*1.688</f>
        <v>0</v>
      </c>
      <c r="S3" s="8">
        <v>0</v>
      </c>
      <c r="T3" s="65"/>
      <c r="U3" s="7">
        <f aca="true" t="shared" si="6" ref="U3:U9">T3*1.688</f>
        <v>0</v>
      </c>
      <c r="W3" s="8">
        <v>0</v>
      </c>
      <c r="X3" s="7">
        <f aca="true" t="shared" si="7" ref="X3:X8">B3-10</f>
        <v>110</v>
      </c>
      <c r="Y3" s="7">
        <f aca="true" t="shared" si="8" ref="Y3:Y9">X3*1.688</f>
        <v>185.68</v>
      </c>
      <c r="Z3" s="8">
        <v>0</v>
      </c>
      <c r="AA3" s="74"/>
      <c r="AB3" s="7">
        <f aca="true" t="shared" si="9" ref="AB3:AB13">AA3*1.688</f>
        <v>0</v>
      </c>
      <c r="AC3" s="8">
        <v>0</v>
      </c>
      <c r="AD3" s="74"/>
      <c r="AE3" s="7">
        <f aca="true" t="shared" si="10" ref="AE3:AE12">AD3*1.688</f>
        <v>0</v>
      </c>
      <c r="AF3" s="8">
        <v>0</v>
      </c>
      <c r="AG3" s="65"/>
      <c r="AH3" s="7">
        <f aca="true" t="shared" si="11" ref="AH3:AH11">AG3*1.688</f>
        <v>0</v>
      </c>
      <c r="AI3" s="8"/>
      <c r="AJ3" s="8"/>
      <c r="AK3" s="74"/>
      <c r="AL3" s="7"/>
      <c r="AM3" s="7"/>
    </row>
    <row r="4" spans="1:39" ht="12.75">
      <c r="A4" s="6">
        <v>10000</v>
      </c>
      <c r="B4" s="33"/>
      <c r="C4" s="7">
        <f t="shared" si="0"/>
        <v>0</v>
      </c>
      <c r="D4" s="6">
        <v>10000</v>
      </c>
      <c r="E4" s="38"/>
      <c r="F4" s="7">
        <f t="shared" si="1"/>
        <v>0</v>
      </c>
      <c r="G4" s="6">
        <v>10000</v>
      </c>
      <c r="H4" s="38"/>
      <c r="I4" s="7">
        <f t="shared" si="2"/>
        <v>0</v>
      </c>
      <c r="J4" s="6">
        <v>10000</v>
      </c>
      <c r="K4" s="51"/>
      <c r="L4" s="7">
        <f t="shared" si="3"/>
        <v>0</v>
      </c>
      <c r="M4" s="20">
        <v>10000</v>
      </c>
      <c r="N4" s="51"/>
      <c r="O4" s="7">
        <f t="shared" si="4"/>
        <v>0</v>
      </c>
      <c r="P4" s="20">
        <v>10000</v>
      </c>
      <c r="Q4" s="51"/>
      <c r="R4" s="7">
        <f t="shared" si="5"/>
        <v>0</v>
      </c>
      <c r="S4" s="20">
        <v>10000</v>
      </c>
      <c r="T4" s="51"/>
      <c r="U4" s="7">
        <f t="shared" si="6"/>
        <v>0</v>
      </c>
      <c r="W4" s="6">
        <v>10000</v>
      </c>
      <c r="X4" s="7">
        <f t="shared" si="7"/>
        <v>-10</v>
      </c>
      <c r="Y4" s="7">
        <f t="shared" si="8"/>
        <v>-16.88</v>
      </c>
      <c r="Z4" s="6">
        <v>10000</v>
      </c>
      <c r="AA4" s="33"/>
      <c r="AB4" s="7">
        <f t="shared" si="9"/>
        <v>0</v>
      </c>
      <c r="AC4" s="6">
        <v>10000</v>
      </c>
      <c r="AD4" s="38"/>
      <c r="AE4" s="7">
        <f t="shared" si="10"/>
        <v>0</v>
      </c>
      <c r="AF4" s="20">
        <v>10000</v>
      </c>
      <c r="AG4" s="38"/>
      <c r="AH4" s="7">
        <f t="shared" si="11"/>
        <v>0</v>
      </c>
      <c r="AI4" s="20"/>
      <c r="AJ4" s="6"/>
      <c r="AK4" s="33"/>
      <c r="AL4" s="7"/>
      <c r="AM4" s="7"/>
    </row>
    <row r="5" spans="1:39" ht="12.75">
      <c r="A5" s="6">
        <v>20000</v>
      </c>
      <c r="B5" s="33"/>
      <c r="C5" s="7">
        <f t="shared" si="0"/>
        <v>0</v>
      </c>
      <c r="D5" s="6">
        <v>20000</v>
      </c>
      <c r="E5" s="52"/>
      <c r="F5" s="7">
        <f t="shared" si="1"/>
        <v>0</v>
      </c>
      <c r="G5" s="6">
        <v>20000</v>
      </c>
      <c r="H5" s="52"/>
      <c r="I5" s="7">
        <f t="shared" si="2"/>
        <v>0</v>
      </c>
      <c r="J5" s="6">
        <v>20000</v>
      </c>
      <c r="K5" s="52"/>
      <c r="L5" s="7">
        <f t="shared" si="3"/>
        <v>0</v>
      </c>
      <c r="M5" s="6">
        <v>20000</v>
      </c>
      <c r="N5" s="52"/>
      <c r="O5" s="7">
        <f t="shared" si="4"/>
        <v>0</v>
      </c>
      <c r="P5" s="6">
        <v>18000</v>
      </c>
      <c r="Q5" s="51"/>
      <c r="R5" s="7">
        <f t="shared" si="5"/>
        <v>0</v>
      </c>
      <c r="S5" s="6">
        <v>18000</v>
      </c>
      <c r="T5" s="51"/>
      <c r="U5" s="7">
        <f t="shared" si="6"/>
        <v>0</v>
      </c>
      <c r="W5" s="6">
        <v>20000</v>
      </c>
      <c r="X5" s="7">
        <f t="shared" si="7"/>
        <v>-10</v>
      </c>
      <c r="Y5" s="7">
        <f t="shared" si="8"/>
        <v>-16.88</v>
      </c>
      <c r="Z5" s="6">
        <v>20000</v>
      </c>
      <c r="AA5" s="33"/>
      <c r="AB5" s="7">
        <f t="shared" si="9"/>
        <v>0</v>
      </c>
      <c r="AC5" s="6">
        <v>20000</v>
      </c>
      <c r="AD5" s="52"/>
      <c r="AE5" s="7">
        <f t="shared" si="10"/>
        <v>0</v>
      </c>
      <c r="AF5" s="6">
        <v>20000</v>
      </c>
      <c r="AG5" s="52"/>
      <c r="AH5" s="7">
        <f t="shared" si="11"/>
        <v>0</v>
      </c>
      <c r="AI5" s="6"/>
      <c r="AJ5" s="6"/>
      <c r="AK5" s="33"/>
      <c r="AL5" s="7"/>
      <c r="AM5" s="7"/>
    </row>
    <row r="6" spans="1:39" ht="12.75">
      <c r="A6" s="6">
        <v>30000</v>
      </c>
      <c r="B6" s="38"/>
      <c r="C6" s="7">
        <f t="shared" si="0"/>
        <v>0</v>
      </c>
      <c r="D6" s="6">
        <v>30000</v>
      </c>
      <c r="E6" s="38"/>
      <c r="F6" s="7">
        <f t="shared" si="1"/>
        <v>0</v>
      </c>
      <c r="G6" s="6">
        <v>30000</v>
      </c>
      <c r="H6" s="38"/>
      <c r="I6" s="7">
        <f t="shared" si="2"/>
        <v>0</v>
      </c>
      <c r="J6" s="6">
        <v>30000</v>
      </c>
      <c r="K6" s="51"/>
      <c r="L6" s="7">
        <f t="shared" si="3"/>
        <v>0</v>
      </c>
      <c r="M6" s="6">
        <v>30000</v>
      </c>
      <c r="N6" s="33"/>
      <c r="O6" s="7">
        <f t="shared" si="4"/>
        <v>0</v>
      </c>
      <c r="P6" s="6">
        <v>25000</v>
      </c>
      <c r="Q6" s="33"/>
      <c r="R6" s="7">
        <f t="shared" si="5"/>
        <v>0</v>
      </c>
      <c r="S6" s="6">
        <v>25000</v>
      </c>
      <c r="T6" s="33"/>
      <c r="U6" s="7">
        <f t="shared" si="6"/>
        <v>0</v>
      </c>
      <c r="W6" s="6">
        <v>30000</v>
      </c>
      <c r="X6" s="7">
        <f t="shared" si="7"/>
        <v>-10</v>
      </c>
      <c r="Y6" s="7">
        <f t="shared" si="8"/>
        <v>-16.88</v>
      </c>
      <c r="Z6" s="6">
        <v>30000</v>
      </c>
      <c r="AA6" s="38"/>
      <c r="AB6" s="7">
        <f t="shared" si="9"/>
        <v>0</v>
      </c>
      <c r="AC6" s="6">
        <v>30000</v>
      </c>
      <c r="AD6" s="38"/>
      <c r="AE6" s="7">
        <f t="shared" si="10"/>
        <v>0</v>
      </c>
      <c r="AF6" s="6">
        <v>30000</v>
      </c>
      <c r="AG6" s="38"/>
      <c r="AH6" s="7">
        <f t="shared" si="11"/>
        <v>0</v>
      </c>
      <c r="AI6" s="6"/>
      <c r="AJ6" s="6"/>
      <c r="AK6" s="38"/>
      <c r="AL6" s="7"/>
      <c r="AM6" s="7"/>
    </row>
    <row r="7" spans="1:39" ht="12.75">
      <c r="A7" s="6">
        <v>40000</v>
      </c>
      <c r="B7" s="33"/>
      <c r="C7" s="7">
        <f t="shared" si="0"/>
        <v>0</v>
      </c>
      <c r="D7" s="6">
        <v>40000</v>
      </c>
      <c r="E7" s="52"/>
      <c r="F7" s="7">
        <f t="shared" si="1"/>
        <v>0</v>
      </c>
      <c r="G7" s="6">
        <v>40000</v>
      </c>
      <c r="H7" s="51"/>
      <c r="I7" s="7">
        <f t="shared" si="2"/>
        <v>0</v>
      </c>
      <c r="J7" s="6">
        <v>40000</v>
      </c>
      <c r="K7" s="51"/>
      <c r="L7" s="7">
        <f t="shared" si="3"/>
        <v>0</v>
      </c>
      <c r="M7" s="6">
        <v>35000</v>
      </c>
      <c r="N7" s="52"/>
      <c r="O7" s="7">
        <f t="shared" si="4"/>
        <v>0</v>
      </c>
      <c r="P7" s="6">
        <v>18000</v>
      </c>
      <c r="Q7" s="33"/>
      <c r="R7" s="7">
        <f t="shared" si="5"/>
        <v>0</v>
      </c>
      <c r="S7" s="6">
        <v>18000</v>
      </c>
      <c r="T7" s="33"/>
      <c r="U7" s="7">
        <f t="shared" si="6"/>
        <v>0</v>
      </c>
      <c r="W7" s="6">
        <v>40000</v>
      </c>
      <c r="X7" s="7">
        <f t="shared" si="7"/>
        <v>-10</v>
      </c>
      <c r="Y7" s="7">
        <f t="shared" si="8"/>
        <v>-16.88</v>
      </c>
      <c r="Z7" s="6">
        <v>40000</v>
      </c>
      <c r="AA7" s="33"/>
      <c r="AB7" s="7">
        <f t="shared" si="9"/>
        <v>0</v>
      </c>
      <c r="AC7" s="6">
        <v>40000</v>
      </c>
      <c r="AD7" s="52"/>
      <c r="AE7" s="7">
        <f t="shared" si="10"/>
        <v>0</v>
      </c>
      <c r="AF7" s="6">
        <v>34000</v>
      </c>
      <c r="AG7" s="65"/>
      <c r="AH7" s="7">
        <f t="shared" si="11"/>
        <v>0</v>
      </c>
      <c r="AI7" s="6"/>
      <c r="AJ7" s="6"/>
      <c r="AK7" s="33"/>
      <c r="AL7" s="7"/>
      <c r="AM7" s="7"/>
    </row>
    <row r="8" spans="1:39" ht="12.75">
      <c r="A8" s="6">
        <v>50000</v>
      </c>
      <c r="B8" s="74"/>
      <c r="C8" s="7">
        <f t="shared" si="0"/>
        <v>0</v>
      </c>
      <c r="D8" s="6">
        <v>50000</v>
      </c>
      <c r="E8" s="52"/>
      <c r="F8" s="7">
        <f t="shared" si="1"/>
        <v>0</v>
      </c>
      <c r="G8" s="21">
        <v>50000</v>
      </c>
      <c r="H8" s="38"/>
      <c r="I8" s="7">
        <f t="shared" si="2"/>
        <v>0</v>
      </c>
      <c r="J8" s="6">
        <v>45000</v>
      </c>
      <c r="K8" s="51"/>
      <c r="L8" s="7">
        <f t="shared" si="3"/>
        <v>0</v>
      </c>
      <c r="M8" s="13">
        <v>30000</v>
      </c>
      <c r="N8" s="51"/>
      <c r="O8" s="7">
        <f t="shared" si="4"/>
        <v>0</v>
      </c>
      <c r="P8" s="13">
        <v>10000</v>
      </c>
      <c r="Q8" s="51"/>
      <c r="R8" s="7">
        <f t="shared" si="5"/>
        <v>0</v>
      </c>
      <c r="S8" s="13">
        <v>10000</v>
      </c>
      <c r="T8" s="51"/>
      <c r="U8" s="7">
        <f t="shared" si="6"/>
        <v>0</v>
      </c>
      <c r="W8" s="21">
        <v>50600</v>
      </c>
      <c r="X8" s="7">
        <f t="shared" si="7"/>
        <v>-10</v>
      </c>
      <c r="Y8" s="7">
        <f t="shared" si="8"/>
        <v>-16.88</v>
      </c>
      <c r="Z8" s="21">
        <v>49600</v>
      </c>
      <c r="AA8" s="74"/>
      <c r="AB8" s="7">
        <f t="shared" si="9"/>
        <v>0</v>
      </c>
      <c r="AC8" s="13">
        <v>40000</v>
      </c>
      <c r="AD8" s="52"/>
      <c r="AE8" s="7">
        <f t="shared" si="10"/>
        <v>0</v>
      </c>
      <c r="AF8" s="13">
        <v>30000</v>
      </c>
      <c r="AG8" s="38"/>
      <c r="AH8" s="7">
        <f t="shared" si="11"/>
        <v>0</v>
      </c>
      <c r="AI8" s="6"/>
      <c r="AJ8" s="21"/>
      <c r="AK8" s="74"/>
      <c r="AL8" s="7"/>
      <c r="AM8" s="7"/>
    </row>
    <row r="9" spans="1:39" ht="12.75">
      <c r="A9" s="6">
        <v>55000</v>
      </c>
      <c r="B9" s="33"/>
      <c r="C9" s="7">
        <f t="shared" si="0"/>
        <v>0</v>
      </c>
      <c r="D9" s="6">
        <v>55000</v>
      </c>
      <c r="E9" s="33"/>
      <c r="F9" s="7">
        <f t="shared" si="1"/>
        <v>0</v>
      </c>
      <c r="G9" s="21">
        <v>50000</v>
      </c>
      <c r="H9" s="38"/>
      <c r="I9" s="7">
        <f t="shared" si="2"/>
        <v>0</v>
      </c>
      <c r="J9" s="13">
        <v>40000</v>
      </c>
      <c r="K9" s="38"/>
      <c r="L9" s="7">
        <f t="shared" si="3"/>
        <v>0</v>
      </c>
      <c r="M9" s="13">
        <v>20000</v>
      </c>
      <c r="N9" s="51"/>
      <c r="O9" s="7">
        <f t="shared" si="4"/>
        <v>0</v>
      </c>
      <c r="P9" s="8">
        <v>0</v>
      </c>
      <c r="Q9" s="75"/>
      <c r="R9" s="7">
        <f t="shared" si="5"/>
        <v>0</v>
      </c>
      <c r="S9" s="8">
        <v>0</v>
      </c>
      <c r="T9" s="75"/>
      <c r="U9" s="7">
        <f t="shared" si="6"/>
        <v>0</v>
      </c>
      <c r="W9" s="21">
        <v>50600</v>
      </c>
      <c r="X9" s="7">
        <f>B9+10</f>
        <v>10</v>
      </c>
      <c r="Y9" s="7">
        <f t="shared" si="8"/>
        <v>16.88</v>
      </c>
      <c r="Z9" s="21">
        <v>49600</v>
      </c>
      <c r="AA9" s="81"/>
      <c r="AB9" s="7">
        <f t="shared" si="9"/>
        <v>0</v>
      </c>
      <c r="AC9" s="13">
        <v>30000</v>
      </c>
      <c r="AD9" s="38"/>
      <c r="AE9" s="7">
        <f t="shared" si="10"/>
        <v>0</v>
      </c>
      <c r="AF9" s="13">
        <v>20000</v>
      </c>
      <c r="AG9" s="51"/>
      <c r="AH9" s="7">
        <f t="shared" si="11"/>
        <v>0</v>
      </c>
      <c r="AI9" s="13"/>
      <c r="AJ9" s="21"/>
      <c r="AK9" s="81"/>
      <c r="AL9" s="7"/>
      <c r="AM9" s="7"/>
    </row>
    <row r="10" spans="1:39" ht="12.75">
      <c r="A10" s="6">
        <v>58000</v>
      </c>
      <c r="B10" s="33"/>
      <c r="C10" s="7">
        <f t="shared" si="0"/>
        <v>0</v>
      </c>
      <c r="D10" s="6">
        <v>58000</v>
      </c>
      <c r="E10" s="33"/>
      <c r="F10" s="7">
        <f t="shared" si="1"/>
        <v>0</v>
      </c>
      <c r="G10" s="13">
        <v>40000</v>
      </c>
      <c r="H10" s="51"/>
      <c r="I10" s="7">
        <f t="shared" si="2"/>
        <v>0</v>
      </c>
      <c r="J10" s="13">
        <v>30000</v>
      </c>
      <c r="K10" s="33"/>
      <c r="L10" s="7">
        <f t="shared" si="3"/>
        <v>0</v>
      </c>
      <c r="M10" s="13">
        <v>10000</v>
      </c>
      <c r="N10" s="33"/>
      <c r="O10" s="7">
        <f t="shared" si="4"/>
        <v>0</v>
      </c>
      <c r="S10" s="20"/>
      <c r="T10" s="7"/>
      <c r="W10" s="13">
        <v>40000</v>
      </c>
      <c r="X10" s="7">
        <f>B10+10</f>
        <v>10</v>
      </c>
      <c r="Y10" s="7">
        <f>X10*1.688</f>
        <v>16.88</v>
      </c>
      <c r="Z10" s="13">
        <v>40000</v>
      </c>
      <c r="AA10" s="33"/>
      <c r="AB10" s="7">
        <f t="shared" si="9"/>
        <v>0</v>
      </c>
      <c r="AC10" s="13">
        <v>20000</v>
      </c>
      <c r="AD10" s="38"/>
      <c r="AE10" s="7">
        <f t="shared" si="10"/>
        <v>0</v>
      </c>
      <c r="AF10" s="13">
        <v>10000</v>
      </c>
      <c r="AG10" s="33"/>
      <c r="AH10" s="7">
        <f t="shared" si="11"/>
        <v>0</v>
      </c>
      <c r="AI10" s="13"/>
      <c r="AJ10" s="13"/>
      <c r="AK10" s="33"/>
      <c r="AL10" s="7"/>
      <c r="AM10" s="7"/>
    </row>
    <row r="11" spans="1:39" ht="12.75">
      <c r="A11" s="112">
        <v>55000</v>
      </c>
      <c r="B11" s="33"/>
      <c r="C11" s="7">
        <f t="shared" si="0"/>
        <v>0</v>
      </c>
      <c r="D11" s="112">
        <v>55000</v>
      </c>
      <c r="E11" s="33"/>
      <c r="F11" s="7">
        <f t="shared" si="1"/>
        <v>0</v>
      </c>
      <c r="G11" s="13">
        <v>30000</v>
      </c>
      <c r="H11" s="33"/>
      <c r="I11" s="7">
        <f t="shared" si="2"/>
        <v>0</v>
      </c>
      <c r="J11" s="13">
        <v>20000</v>
      </c>
      <c r="K11" s="33"/>
      <c r="L11" s="7">
        <f t="shared" si="3"/>
        <v>0</v>
      </c>
      <c r="M11" s="8">
        <v>0</v>
      </c>
      <c r="O11" s="7">
        <f t="shared" si="4"/>
        <v>0</v>
      </c>
      <c r="S11" s="8"/>
      <c r="W11" s="13">
        <v>30000</v>
      </c>
      <c r="X11" s="7" t="e">
        <f>#REF!+10</f>
        <v>#REF!</v>
      </c>
      <c r="Y11" s="7" t="e">
        <f>X11*1.688</f>
        <v>#REF!</v>
      </c>
      <c r="Z11" s="13">
        <v>30000</v>
      </c>
      <c r="AA11" s="33"/>
      <c r="AB11" s="7">
        <f t="shared" si="9"/>
        <v>0</v>
      </c>
      <c r="AC11" s="13">
        <v>10000</v>
      </c>
      <c r="AD11" s="38"/>
      <c r="AE11" s="7">
        <f t="shared" si="10"/>
        <v>0</v>
      </c>
      <c r="AF11" s="8">
        <v>0</v>
      </c>
      <c r="AH11" s="7">
        <f t="shared" si="11"/>
        <v>0</v>
      </c>
      <c r="AI11" s="13"/>
      <c r="AJ11" s="13"/>
      <c r="AK11" s="33"/>
      <c r="AL11" s="7"/>
      <c r="AM11" s="7"/>
    </row>
    <row r="12" spans="1:39" ht="12.75">
      <c r="A12" s="6">
        <v>50000</v>
      </c>
      <c r="B12" s="33">
        <v>1090</v>
      </c>
      <c r="C12" s="7">
        <f aca="true" t="shared" si="12" ref="C12:C18">B12*1.688</f>
        <v>1839.9199999999998</v>
      </c>
      <c r="D12" s="6">
        <v>50000</v>
      </c>
      <c r="E12" s="33"/>
      <c r="F12" s="7">
        <f t="shared" si="1"/>
        <v>0</v>
      </c>
      <c r="G12" s="13">
        <v>20000</v>
      </c>
      <c r="H12" s="33"/>
      <c r="I12" s="7">
        <f t="shared" si="2"/>
        <v>0</v>
      </c>
      <c r="J12" s="13">
        <v>10000</v>
      </c>
      <c r="K12" s="33"/>
      <c r="L12" s="7">
        <f t="shared" si="3"/>
        <v>0</v>
      </c>
      <c r="S12" s="8"/>
      <c r="T12" s="8"/>
      <c r="W12" s="13">
        <v>20000</v>
      </c>
      <c r="X12" s="7" t="e">
        <f>#REF!+10</f>
        <v>#REF!</v>
      </c>
      <c r="Y12" s="7" t="e">
        <f>X12*1.688</f>
        <v>#REF!</v>
      </c>
      <c r="Z12" s="13">
        <v>20000</v>
      </c>
      <c r="AA12" s="33"/>
      <c r="AB12" s="7">
        <f t="shared" si="9"/>
        <v>0</v>
      </c>
      <c r="AC12" s="8">
        <v>0</v>
      </c>
      <c r="AD12" s="74"/>
      <c r="AE12" s="7">
        <f t="shared" si="10"/>
        <v>0</v>
      </c>
      <c r="AI12" s="20"/>
      <c r="AJ12" s="13"/>
      <c r="AK12" s="33"/>
      <c r="AL12" s="7"/>
      <c r="AM12" s="7"/>
    </row>
    <row r="13" spans="1:39" ht="12.75">
      <c r="A13" s="6">
        <v>40000</v>
      </c>
      <c r="B13" s="33">
        <v>1090</v>
      </c>
      <c r="C13" s="7">
        <f t="shared" si="12"/>
        <v>1839.9199999999998</v>
      </c>
      <c r="D13" s="6">
        <v>40000</v>
      </c>
      <c r="E13" s="33"/>
      <c r="F13" s="7">
        <f t="shared" si="1"/>
        <v>0</v>
      </c>
      <c r="G13" s="13">
        <v>10000</v>
      </c>
      <c r="H13" s="33"/>
      <c r="I13" s="7">
        <f t="shared" si="2"/>
        <v>0</v>
      </c>
      <c r="J13" s="8">
        <v>0</v>
      </c>
      <c r="K13" s="75"/>
      <c r="L13" s="7">
        <f t="shared" si="3"/>
        <v>0</v>
      </c>
      <c r="W13" s="13">
        <v>10000</v>
      </c>
      <c r="X13" s="7">
        <f>B12+10</f>
        <v>1100</v>
      </c>
      <c r="Y13" s="7">
        <f>X13*1.688</f>
        <v>1856.8</v>
      </c>
      <c r="Z13" s="13">
        <v>10000</v>
      </c>
      <c r="AA13" s="33"/>
      <c r="AB13" s="7">
        <f t="shared" si="9"/>
        <v>0</v>
      </c>
      <c r="AI13" s="8"/>
      <c r="AJ13" s="13"/>
      <c r="AK13" s="33"/>
      <c r="AL13" s="7"/>
      <c r="AM13" s="7"/>
    </row>
    <row r="14" spans="1:39" ht="12.75">
      <c r="A14" s="6">
        <v>33300</v>
      </c>
      <c r="B14" s="33">
        <v>1103</v>
      </c>
      <c r="C14" s="7">
        <f t="shared" si="12"/>
        <v>1861.864</v>
      </c>
      <c r="D14" s="6">
        <v>33300</v>
      </c>
      <c r="E14" s="33"/>
      <c r="F14" s="7">
        <f t="shared" si="1"/>
        <v>0</v>
      </c>
      <c r="G14" s="8">
        <v>0</v>
      </c>
      <c r="H14" s="75"/>
      <c r="I14" s="7">
        <f t="shared" si="2"/>
        <v>0</v>
      </c>
      <c r="W14" s="8">
        <v>0</v>
      </c>
      <c r="X14" s="7">
        <f>B13+10</f>
        <v>1100</v>
      </c>
      <c r="Y14" s="7">
        <f>X14*1.688</f>
        <v>1856.8</v>
      </c>
      <c r="Z14" s="8">
        <v>0</v>
      </c>
      <c r="AA14" s="75"/>
      <c r="AB14" s="7">
        <f>AA14*1.688</f>
        <v>0</v>
      </c>
      <c r="AF14" s="8"/>
      <c r="AH14" s="7"/>
      <c r="AI14" s="8"/>
      <c r="AJ14" s="8"/>
      <c r="AK14" s="75"/>
      <c r="AL14" s="7"/>
      <c r="AM14" s="7"/>
    </row>
    <row r="15" spans="1:39" ht="12.75">
      <c r="A15" s="13">
        <v>30000</v>
      </c>
      <c r="B15" s="33">
        <v>1070</v>
      </c>
      <c r="C15" s="7">
        <f t="shared" si="12"/>
        <v>1806.1599999999999</v>
      </c>
      <c r="D15" s="13">
        <v>30000</v>
      </c>
      <c r="E15" s="33"/>
      <c r="F15" s="7">
        <f t="shared" si="1"/>
        <v>0</v>
      </c>
      <c r="H15" s="75"/>
      <c r="J15" s="25"/>
      <c r="AK15" s="8"/>
      <c r="AM15" s="7"/>
    </row>
    <row r="16" spans="1:6" ht="12.75">
      <c r="A16" s="13">
        <v>20000</v>
      </c>
      <c r="B16" s="33">
        <v>974</v>
      </c>
      <c r="C16" s="7">
        <f t="shared" si="12"/>
        <v>1644.1119999999999</v>
      </c>
      <c r="D16" s="13">
        <v>20000</v>
      </c>
      <c r="E16" s="33"/>
      <c r="F16" s="7">
        <f t="shared" si="1"/>
        <v>0</v>
      </c>
    </row>
    <row r="17" spans="1:23" ht="12.75">
      <c r="A17" s="13">
        <v>10000</v>
      </c>
      <c r="B17" s="33">
        <v>884</v>
      </c>
      <c r="C17" s="7">
        <f t="shared" si="12"/>
        <v>1492.192</v>
      </c>
      <c r="D17" s="13">
        <v>10000</v>
      </c>
      <c r="E17" s="33"/>
      <c r="F17" s="7">
        <f t="shared" si="1"/>
        <v>0</v>
      </c>
      <c r="J17" s="14"/>
      <c r="W17" t="s">
        <v>606</v>
      </c>
    </row>
    <row r="18" spans="1:6" ht="12.75">
      <c r="A18" s="8">
        <v>0</v>
      </c>
      <c r="B18">
        <v>800</v>
      </c>
      <c r="C18" s="7">
        <f t="shared" si="12"/>
        <v>1350.3999999999999</v>
      </c>
      <c r="D18" s="8">
        <v>0</v>
      </c>
      <c r="F18" s="7">
        <f t="shared" si="1"/>
        <v>0</v>
      </c>
    </row>
    <row r="19" ht="12.75">
      <c r="K19" s="25" t="s">
        <v>616</v>
      </c>
    </row>
    <row r="20" ht="12.75">
      <c r="E20" t="s">
        <v>1615</v>
      </c>
    </row>
    <row r="22" spans="1:11" ht="12.75">
      <c r="A22" t="s">
        <v>580</v>
      </c>
      <c r="K22" t="s">
        <v>232</v>
      </c>
    </row>
    <row r="23" spans="10:11" ht="12.75">
      <c r="J23" s="25"/>
      <c r="K23" t="s">
        <v>239</v>
      </c>
    </row>
    <row r="24" spans="10:14" ht="12.75">
      <c r="J24" s="25"/>
      <c r="K24" t="s">
        <v>644</v>
      </c>
      <c r="N24" t="s">
        <v>876</v>
      </c>
    </row>
    <row r="25" spans="1:22" ht="12.75">
      <c r="A25" s="33" t="s">
        <v>688</v>
      </c>
      <c r="J25" s="25"/>
      <c r="K25" t="s">
        <v>875</v>
      </c>
      <c r="N25" t="s">
        <v>877</v>
      </c>
      <c r="R25" s="40"/>
      <c r="V25" s="8"/>
    </row>
    <row r="26" spans="1:24" ht="12.75">
      <c r="A26" t="s">
        <v>598</v>
      </c>
      <c r="J26" s="25"/>
      <c r="K26" t="s">
        <v>1857</v>
      </c>
      <c r="R26" s="40"/>
      <c r="U26" s="8"/>
      <c r="V26" s="22"/>
      <c r="W26" s="22"/>
      <c r="X26" s="8"/>
    </row>
    <row r="27" spans="21:26" ht="12.75">
      <c r="U27" s="11"/>
      <c r="W27" s="11"/>
      <c r="X27" s="11"/>
      <c r="Y27" s="59"/>
      <c r="Z27" s="83"/>
    </row>
    <row r="28" spans="21:26" ht="12.75">
      <c r="U28" s="24"/>
      <c r="W28" s="23"/>
      <c r="X28" s="23"/>
      <c r="Z28" s="8"/>
    </row>
    <row r="29" spans="9:26" ht="12.75">
      <c r="I29" s="1" t="s">
        <v>582</v>
      </c>
      <c r="J29" s="99"/>
      <c r="K29" s="11" t="s">
        <v>1847</v>
      </c>
      <c r="L29" s="11" t="s">
        <v>1850</v>
      </c>
      <c r="M29" s="11" t="s">
        <v>1848</v>
      </c>
      <c r="N29" s="11" t="s">
        <v>1849</v>
      </c>
      <c r="T29" s="11"/>
      <c r="U29" s="23"/>
      <c r="V29" s="27"/>
      <c r="W29" s="27"/>
      <c r="X29" s="27"/>
      <c r="Z29" s="8"/>
    </row>
    <row r="30" spans="10:25" ht="12.75">
      <c r="J30" s="25"/>
      <c r="L30" s="23"/>
      <c r="M30" s="27"/>
      <c r="N30" s="27"/>
      <c r="O30" s="25"/>
      <c r="T30" s="93"/>
      <c r="U30" s="27"/>
      <c r="V30" s="27"/>
      <c r="W30" s="27"/>
      <c r="X30" s="27"/>
      <c r="Y30" s="55"/>
    </row>
    <row r="31" spans="11:24" ht="12.75">
      <c r="K31" s="27" t="s">
        <v>233</v>
      </c>
      <c r="L31" s="27" t="s">
        <v>233</v>
      </c>
      <c r="M31" s="27" t="s">
        <v>645</v>
      </c>
      <c r="N31" s="27" t="s">
        <v>646</v>
      </c>
      <c r="O31" s="45" t="s">
        <v>622</v>
      </c>
      <c r="P31" s="139" t="s">
        <v>1627</v>
      </c>
      <c r="T31" s="111"/>
      <c r="U31" s="27"/>
      <c r="V31" s="27"/>
      <c r="W31" s="27"/>
      <c r="X31" s="27"/>
    </row>
    <row r="32" spans="11:25" ht="12.75">
      <c r="K32" s="72" t="s">
        <v>1626</v>
      </c>
      <c r="L32" s="72" t="s">
        <v>1626</v>
      </c>
      <c r="M32" s="27" t="s">
        <v>670</v>
      </c>
      <c r="N32" s="27" t="s">
        <v>671</v>
      </c>
      <c r="O32" s="45" t="s">
        <v>830</v>
      </c>
      <c r="P32" s="24" t="s">
        <v>967</v>
      </c>
      <c r="Q32" s="40"/>
      <c r="T32" s="27"/>
      <c r="U32" s="27"/>
      <c r="V32" s="27"/>
      <c r="W32" s="27"/>
      <c r="X32" s="27"/>
      <c r="Y32" s="55"/>
    </row>
    <row r="33" spans="10:25" ht="12.75">
      <c r="J33" s="25"/>
      <c r="K33" s="27" t="s">
        <v>236</v>
      </c>
      <c r="L33" s="27" t="s">
        <v>236</v>
      </c>
      <c r="M33" s="27" t="s">
        <v>879</v>
      </c>
      <c r="N33" s="27" t="s">
        <v>883</v>
      </c>
      <c r="O33" s="45" t="s">
        <v>1070</v>
      </c>
      <c r="P33" s="8" t="s">
        <v>1071</v>
      </c>
      <c r="Q33" s="40"/>
      <c r="T33" s="27"/>
      <c r="U33" s="27"/>
      <c r="V33" s="27"/>
      <c r="W33" s="27"/>
      <c r="X33" s="27"/>
      <c r="Y33" s="55"/>
    </row>
    <row r="34" spans="10:25" ht="12.75">
      <c r="J34" s="25"/>
      <c r="K34" s="107" t="s">
        <v>1654</v>
      </c>
      <c r="L34" s="107" t="s">
        <v>1654</v>
      </c>
      <c r="M34" s="107" t="s">
        <v>1381</v>
      </c>
      <c r="N34" s="107" t="s">
        <v>1381</v>
      </c>
      <c r="P34" s="8"/>
      <c r="T34" s="27"/>
      <c r="U34" s="27"/>
      <c r="V34" s="27"/>
      <c r="W34" s="27"/>
      <c r="X34" s="27"/>
      <c r="Y34" s="55"/>
    </row>
    <row r="35" spans="12:25" ht="12.75">
      <c r="L35" s="72"/>
      <c r="M35" s="107"/>
      <c r="N35" s="107"/>
      <c r="Q35" s="40"/>
      <c r="T35" s="27"/>
      <c r="U35" s="32"/>
      <c r="V35" s="27"/>
      <c r="W35" s="32"/>
      <c r="X35" s="32"/>
      <c r="Y35" s="32"/>
    </row>
    <row r="36" spans="10:24" ht="12.75">
      <c r="J36" s="25"/>
      <c r="T36" s="27"/>
      <c r="U36" s="27"/>
      <c r="V36" s="27"/>
      <c r="W36" s="27"/>
      <c r="X36" s="27"/>
    </row>
    <row r="37" spans="11:25" ht="12.75">
      <c r="K37" s="62">
        <v>1348</v>
      </c>
      <c r="L37" s="62">
        <v>1348</v>
      </c>
      <c r="M37" s="62">
        <v>1348</v>
      </c>
      <c r="N37" s="62">
        <v>1348</v>
      </c>
      <c r="O37" t="s">
        <v>723</v>
      </c>
      <c r="T37" s="32"/>
      <c r="U37" s="27"/>
      <c r="V37" s="27"/>
      <c r="W37" s="27"/>
      <c r="X37" s="27"/>
      <c r="Y37" s="39"/>
    </row>
    <row r="38" spans="10:25" ht="12.75">
      <c r="J38" s="25"/>
      <c r="K38" s="77">
        <f>K37*6.5</f>
        <v>8762</v>
      </c>
      <c r="L38" s="77">
        <f>L37*6.5</f>
        <v>8762</v>
      </c>
      <c r="M38" s="77">
        <f>M37*6.5</f>
        <v>8762</v>
      </c>
      <c r="N38" s="77">
        <f>N37*6.5</f>
        <v>8762</v>
      </c>
      <c r="O38" t="s">
        <v>1072</v>
      </c>
      <c r="Q38" s="24" t="s">
        <v>649</v>
      </c>
      <c r="T38" s="27"/>
      <c r="U38" s="27"/>
      <c r="V38" s="27"/>
      <c r="W38" s="27"/>
      <c r="X38" s="27"/>
      <c r="Y38" s="39"/>
    </row>
    <row r="39" spans="10:25" ht="12.75">
      <c r="J39" s="25"/>
      <c r="K39" s="77">
        <f>K37*6.8</f>
        <v>9166.4</v>
      </c>
      <c r="L39" s="77">
        <f>L37*6.8</f>
        <v>9166.4</v>
      </c>
      <c r="M39" s="77">
        <f>M37*6.8</f>
        <v>9166.4</v>
      </c>
      <c r="N39" s="77">
        <f>N37*6.8</f>
        <v>9166.4</v>
      </c>
      <c r="O39" t="s">
        <v>722</v>
      </c>
      <c r="Q39" s="24" t="s">
        <v>650</v>
      </c>
      <c r="T39" s="27"/>
      <c r="U39" s="27"/>
      <c r="V39" s="27"/>
      <c r="W39" s="27"/>
      <c r="Y39" s="8"/>
    </row>
    <row r="40" spans="11:25" ht="12.75">
      <c r="K40" s="106" t="s">
        <v>1382</v>
      </c>
      <c r="L40" s="106" t="s">
        <v>1382</v>
      </c>
      <c r="M40" s="107" t="s">
        <v>1383</v>
      </c>
      <c r="N40" s="107" t="s">
        <v>1383</v>
      </c>
      <c r="Q40" s="40"/>
      <c r="T40" s="27"/>
      <c r="U40" s="23"/>
      <c r="V40" s="107"/>
      <c r="W40" s="107"/>
      <c r="Y40" s="8"/>
    </row>
    <row r="41" spans="10:20" ht="12.75">
      <c r="J41" s="25"/>
      <c r="K41" s="40"/>
      <c r="L41" s="40"/>
      <c r="M41" s="40"/>
      <c r="N41" s="40"/>
      <c r="Q41" s="40"/>
      <c r="T41" s="27"/>
    </row>
    <row r="42" spans="10:23" ht="12.75">
      <c r="J42" s="25"/>
      <c r="O42" s="14" t="s">
        <v>1597</v>
      </c>
      <c r="P42" s="8"/>
      <c r="T42" s="23"/>
      <c r="U42" s="27"/>
      <c r="V42" s="27"/>
      <c r="W42" s="27"/>
    </row>
    <row r="43" spans="11:23" ht="12.75">
      <c r="K43" s="82" t="s">
        <v>558</v>
      </c>
      <c r="L43" s="82" t="s">
        <v>558</v>
      </c>
      <c r="M43" s="82" t="s">
        <v>1604</v>
      </c>
      <c r="N43" s="27" t="s">
        <v>1603</v>
      </c>
      <c r="O43" t="s">
        <v>1602</v>
      </c>
      <c r="U43" s="23"/>
      <c r="V43" s="107"/>
      <c r="W43" s="107"/>
    </row>
    <row r="44" spans="11:26" ht="12.75">
      <c r="K44" s="82" t="s">
        <v>1608</v>
      </c>
      <c r="L44" s="82" t="s">
        <v>1608</v>
      </c>
      <c r="M44" s="82" t="s">
        <v>348</v>
      </c>
      <c r="N44" s="27" t="s">
        <v>1820</v>
      </c>
      <c r="O44" t="s">
        <v>1387</v>
      </c>
      <c r="T44" s="27"/>
      <c r="Z44" s="40"/>
    </row>
    <row r="45" spans="10:26" ht="12.75">
      <c r="J45" s="25"/>
      <c r="K45" s="107" t="s">
        <v>1607</v>
      </c>
      <c r="L45" s="107" t="s">
        <v>1607</v>
      </c>
      <c r="M45" s="107" t="s">
        <v>1388</v>
      </c>
      <c r="N45" s="107" t="s">
        <v>1389</v>
      </c>
      <c r="T45" s="23"/>
      <c r="U45" s="40"/>
      <c r="V45" s="40"/>
      <c r="W45" s="40"/>
      <c r="Z45" s="40"/>
    </row>
    <row r="46" ht="12.75">
      <c r="Z46" s="40"/>
    </row>
    <row r="47" spans="15:20" ht="12.75">
      <c r="O47" s="14" t="s">
        <v>1073</v>
      </c>
      <c r="T47" s="40"/>
    </row>
    <row r="48" spans="11:26" ht="12.75">
      <c r="K48" s="72" t="s">
        <v>1853</v>
      </c>
      <c r="L48" s="72" t="s">
        <v>1851</v>
      </c>
      <c r="M48" s="72" t="s">
        <v>1853</v>
      </c>
      <c r="N48" s="72" t="s">
        <v>1851</v>
      </c>
      <c r="Z48" s="40"/>
    </row>
    <row r="49" spans="10:26" ht="12.75">
      <c r="J49" s="24"/>
      <c r="K49" s="39" t="s">
        <v>1854</v>
      </c>
      <c r="L49" s="39" t="s">
        <v>1852</v>
      </c>
      <c r="M49" s="39" t="s">
        <v>1854</v>
      </c>
      <c r="N49" s="39" t="s">
        <v>1852</v>
      </c>
      <c r="P49" s="24" t="s">
        <v>1390</v>
      </c>
      <c r="Z49" s="40"/>
    </row>
    <row r="50" spans="9:26" ht="12.75">
      <c r="I50" s="1" t="s">
        <v>583</v>
      </c>
      <c r="K50" s="23" t="s">
        <v>1855</v>
      </c>
      <c r="L50" s="23" t="s">
        <v>1856</v>
      </c>
      <c r="M50" s="23" t="s">
        <v>1400</v>
      </c>
      <c r="N50" s="23" t="s">
        <v>1401</v>
      </c>
      <c r="P50" s="24" t="s">
        <v>1391</v>
      </c>
      <c r="Z50" s="40"/>
    </row>
    <row r="51" spans="21:23" ht="12.75">
      <c r="U51" s="72"/>
      <c r="V51" s="72"/>
      <c r="W51" s="72"/>
    </row>
    <row r="52" spans="15:23" ht="12.75">
      <c r="O52" s="14" t="s">
        <v>1392</v>
      </c>
      <c r="U52" s="39"/>
      <c r="V52" s="39"/>
      <c r="W52" s="39"/>
    </row>
    <row r="53" spans="11:24" ht="12.75">
      <c r="K53" s="39" t="s">
        <v>1826</v>
      </c>
      <c r="L53" s="39" t="s">
        <v>1833</v>
      </c>
      <c r="M53" s="39" t="s">
        <v>1835</v>
      </c>
      <c r="N53" s="39" t="s">
        <v>1835</v>
      </c>
      <c r="O53" t="s">
        <v>588</v>
      </c>
      <c r="T53" s="72"/>
      <c r="U53" s="23"/>
      <c r="V53" s="23"/>
      <c r="W53" s="23"/>
      <c r="X53" s="61"/>
    </row>
    <row r="54" spans="11:24" ht="12.75">
      <c r="K54" s="39" t="s">
        <v>1827</v>
      </c>
      <c r="L54" s="39" t="s">
        <v>1832</v>
      </c>
      <c r="M54" s="39" t="s">
        <v>676</v>
      </c>
      <c r="N54" s="39" t="s">
        <v>676</v>
      </c>
      <c r="P54" s="24"/>
      <c r="T54" s="39"/>
      <c r="V54" s="24"/>
      <c r="X54" s="24"/>
    </row>
    <row r="55" spans="10:20" ht="12.75">
      <c r="J55" s="25"/>
      <c r="K55" s="60"/>
      <c r="L55" s="60"/>
      <c r="M55" s="60"/>
      <c r="N55" s="60"/>
      <c r="O55" s="137"/>
      <c r="T55" s="23"/>
    </row>
    <row r="56" spans="10:27" ht="12.75">
      <c r="J56" s="25"/>
      <c r="K56" s="39" t="s">
        <v>675</v>
      </c>
      <c r="L56" s="39" t="s">
        <v>674</v>
      </c>
      <c r="M56" s="39" t="s">
        <v>673</v>
      </c>
      <c r="N56" s="39" t="s">
        <v>673</v>
      </c>
      <c r="O56" t="s">
        <v>869</v>
      </c>
      <c r="T56" s="24"/>
      <c r="U56" s="39"/>
      <c r="V56" s="39"/>
      <c r="W56" s="39"/>
      <c r="AA56" s="40"/>
    </row>
    <row r="57" spans="10:26" ht="12.75">
      <c r="J57" s="25"/>
      <c r="K57" s="39" t="s">
        <v>1831</v>
      </c>
      <c r="L57" s="39" t="s">
        <v>1830</v>
      </c>
      <c r="M57" s="39" t="s">
        <v>672</v>
      </c>
      <c r="N57" s="39" t="s">
        <v>672</v>
      </c>
      <c r="U57" s="39"/>
      <c r="V57" s="39"/>
      <c r="W57" s="39"/>
      <c r="Z57" s="40"/>
    </row>
    <row r="58" spans="10:23" ht="12.75">
      <c r="J58" s="25"/>
      <c r="K58" s="23" t="s">
        <v>1828</v>
      </c>
      <c r="L58" s="23" t="s">
        <v>1829</v>
      </c>
      <c r="M58" s="107" t="s">
        <v>1628</v>
      </c>
      <c r="N58" s="107" t="s">
        <v>1628</v>
      </c>
      <c r="T58" s="39"/>
      <c r="U58" s="40"/>
      <c r="V58" s="40"/>
      <c r="W58" s="40"/>
    </row>
    <row r="59" spans="10:22" ht="12.75">
      <c r="J59" s="25"/>
      <c r="T59" s="39"/>
      <c r="U59" s="27"/>
      <c r="V59" s="27"/>
    </row>
    <row r="60" spans="10:27" ht="12.75">
      <c r="J60" s="25"/>
      <c r="K60" s="145" t="s">
        <v>1678</v>
      </c>
      <c r="L60" s="145" t="s">
        <v>1678</v>
      </c>
      <c r="M60" s="145" t="s">
        <v>1678</v>
      </c>
      <c r="N60" s="145" t="s">
        <v>1678</v>
      </c>
      <c r="O60" s="14" t="s">
        <v>1670</v>
      </c>
      <c r="T60" s="40"/>
      <c r="V60" s="107"/>
      <c r="AA60" s="40"/>
    </row>
    <row r="61" spans="10:27" ht="12.75">
      <c r="J61" s="25"/>
      <c r="K61" s="27" t="s">
        <v>1397</v>
      </c>
      <c r="L61" s="27" t="s">
        <v>1397</v>
      </c>
      <c r="M61" s="27" t="s">
        <v>1601</v>
      </c>
      <c r="N61" s="27" t="s">
        <v>1601</v>
      </c>
      <c r="O61" t="s">
        <v>328</v>
      </c>
      <c r="Q61" s="135" t="s">
        <v>1656</v>
      </c>
      <c r="R61" s="135"/>
      <c r="S61" s="24" t="s">
        <v>1839</v>
      </c>
      <c r="T61" s="27"/>
      <c r="AA61" s="40"/>
    </row>
    <row r="62" spans="15:27" ht="12.75">
      <c r="O62" t="s">
        <v>329</v>
      </c>
      <c r="Q62" s="135" t="s">
        <v>1589</v>
      </c>
      <c r="S62" s="24" t="s">
        <v>1840</v>
      </c>
      <c r="T62" s="23"/>
      <c r="AA62" s="40"/>
    </row>
    <row r="63" spans="10:20" ht="12.75">
      <c r="J63" s="25"/>
      <c r="K63" s="27" t="s">
        <v>1398</v>
      </c>
      <c r="L63" s="27" t="s">
        <v>1398</v>
      </c>
      <c r="M63" s="27" t="s">
        <v>1600</v>
      </c>
      <c r="N63" s="27" t="s">
        <v>1600</v>
      </c>
      <c r="O63" t="s">
        <v>330</v>
      </c>
      <c r="Q63" s="135" t="s">
        <v>1657</v>
      </c>
      <c r="R63" s="135"/>
      <c r="T63" s="23"/>
    </row>
    <row r="64" spans="10:19" ht="12.75">
      <c r="J64" s="25"/>
      <c r="K64" s="23" t="s">
        <v>1836</v>
      </c>
      <c r="L64" s="23" t="s">
        <v>1836</v>
      </c>
      <c r="M64" s="107" t="s">
        <v>1599</v>
      </c>
      <c r="N64" s="107" t="s">
        <v>1605</v>
      </c>
      <c r="S64" s="23"/>
    </row>
    <row r="65" spans="10:27" ht="12.75">
      <c r="J65" s="25"/>
      <c r="U65" s="85"/>
      <c r="V65" s="85"/>
      <c r="W65" s="85"/>
      <c r="X65" s="14"/>
      <c r="AA65" s="40"/>
    </row>
    <row r="66" spans="10:27" ht="12.75">
      <c r="J66" s="25"/>
      <c r="K66" s="85" t="s">
        <v>1859</v>
      </c>
      <c r="L66" s="85" t="s">
        <v>1859</v>
      </c>
      <c r="M66" s="85" t="s">
        <v>1859</v>
      </c>
      <c r="N66" s="85" t="s">
        <v>1859</v>
      </c>
      <c r="O66" s="14" t="s">
        <v>1680</v>
      </c>
      <c r="U66" s="23"/>
      <c r="V66" s="23"/>
      <c r="W66" s="23"/>
      <c r="Z66" s="40"/>
      <c r="AA66" s="40"/>
    </row>
    <row r="67" spans="10:27" ht="12.75">
      <c r="J67" s="25"/>
      <c r="K67" s="23" t="s">
        <v>1838</v>
      </c>
      <c r="L67" s="23" t="s">
        <v>1838</v>
      </c>
      <c r="M67" s="23" t="s">
        <v>1402</v>
      </c>
      <c r="N67" s="23" t="s">
        <v>1402</v>
      </c>
      <c r="T67" s="85"/>
      <c r="Z67" s="40"/>
      <c r="AA67" s="40"/>
    </row>
    <row r="68" spans="10:26" ht="12.75">
      <c r="J68" s="25"/>
      <c r="T68" s="23"/>
      <c r="Z68" s="40"/>
    </row>
    <row r="69" spans="10:26" ht="12.75">
      <c r="J69" s="25"/>
      <c r="K69" s="27" t="s">
        <v>1821</v>
      </c>
      <c r="L69" s="27" t="s">
        <v>1821</v>
      </c>
      <c r="M69" s="27" t="s">
        <v>1821</v>
      </c>
      <c r="N69" s="27" t="s">
        <v>1821</v>
      </c>
      <c r="O69" t="s">
        <v>1765</v>
      </c>
      <c r="P69" s="136"/>
      <c r="Z69" s="40"/>
    </row>
    <row r="70" spans="10:26" ht="12.75">
      <c r="J70" s="25"/>
      <c r="K70" s="23" t="s">
        <v>1606</v>
      </c>
      <c r="L70" s="23" t="s">
        <v>1606</v>
      </c>
      <c r="M70" s="23" t="s">
        <v>1399</v>
      </c>
      <c r="N70" s="23" t="s">
        <v>1399</v>
      </c>
      <c r="O70" t="s">
        <v>1770</v>
      </c>
      <c r="Z70" s="40"/>
    </row>
    <row r="71" spans="9:26" ht="12.75">
      <c r="I71" s="1" t="s">
        <v>584</v>
      </c>
      <c r="J71" s="25"/>
      <c r="Z71" s="40"/>
    </row>
    <row r="72" spans="10:27" ht="12.75">
      <c r="J72" s="25"/>
      <c r="O72" t="s">
        <v>1076</v>
      </c>
      <c r="Z72" s="40"/>
      <c r="AA72" s="40"/>
    </row>
    <row r="73" spans="10:26" ht="12.75">
      <c r="J73" s="25"/>
      <c r="Z73" s="40"/>
    </row>
    <row r="74" spans="10:27" ht="12.75">
      <c r="J74" s="25"/>
      <c r="Z74" s="40"/>
      <c r="AA74" s="40"/>
    </row>
    <row r="75" spans="10:26" ht="12.75">
      <c r="J75" s="25"/>
      <c r="K75" s="27" t="s">
        <v>1395</v>
      </c>
      <c r="L75" s="27" t="s">
        <v>1395</v>
      </c>
      <c r="M75" s="27" t="s">
        <v>1395</v>
      </c>
      <c r="N75" s="27" t="s">
        <v>1395</v>
      </c>
      <c r="O75" t="s">
        <v>260</v>
      </c>
      <c r="Z75" s="27"/>
    </row>
    <row r="76" spans="10:26" ht="12.75">
      <c r="J76" s="25"/>
      <c r="K76" s="23" t="s">
        <v>1396</v>
      </c>
      <c r="L76" s="23" t="s">
        <v>1396</v>
      </c>
      <c r="M76" s="23" t="s">
        <v>1396</v>
      </c>
      <c r="N76" s="23" t="s">
        <v>1396</v>
      </c>
      <c r="Z76" s="27"/>
    </row>
    <row r="77" spans="10:27" ht="12.75">
      <c r="J77" s="25"/>
      <c r="Z77" s="40"/>
      <c r="AA77" s="40"/>
    </row>
    <row r="78" spans="10:27" ht="12.75">
      <c r="J78" s="25"/>
      <c r="O78" s="11" t="s">
        <v>1754</v>
      </c>
      <c r="Z78" s="27"/>
      <c r="AA78" s="40"/>
    </row>
    <row r="79" spans="10:27" ht="12.75">
      <c r="J79" s="25"/>
      <c r="AA79" s="40"/>
    </row>
    <row r="80" spans="10:15" ht="12.75">
      <c r="J80" s="25"/>
      <c r="K80" s="27" t="s">
        <v>230</v>
      </c>
      <c r="L80" s="27" t="s">
        <v>237</v>
      </c>
      <c r="M80" s="27" t="s">
        <v>231</v>
      </c>
      <c r="N80" s="27" t="s">
        <v>231</v>
      </c>
      <c r="O80" s="34" t="s">
        <v>1877</v>
      </c>
    </row>
    <row r="81" spans="10:27" ht="12.75">
      <c r="J81" s="25"/>
      <c r="K81" s="23" t="s">
        <v>1428</v>
      </c>
      <c r="L81" s="23" t="s">
        <v>1428</v>
      </c>
      <c r="M81" s="107" t="s">
        <v>878</v>
      </c>
      <c r="N81" s="23" t="s">
        <v>874</v>
      </c>
      <c r="Z81" s="27"/>
      <c r="AA81" s="40"/>
    </row>
    <row r="82" spans="10:27" ht="12.75">
      <c r="J82" s="25"/>
      <c r="AA82" s="40"/>
    </row>
    <row r="83" spans="10:27" ht="12.75">
      <c r="J83" s="25"/>
      <c r="O83" s="14" t="s">
        <v>1077</v>
      </c>
      <c r="AA83" s="40"/>
    </row>
    <row r="84" spans="11:27" ht="12.75">
      <c r="K84" s="39" t="s">
        <v>238</v>
      </c>
      <c r="L84" s="39" t="s">
        <v>238</v>
      </c>
      <c r="M84" s="39" t="s">
        <v>238</v>
      </c>
      <c r="N84" s="40" t="s">
        <v>1613</v>
      </c>
      <c r="O84" t="s">
        <v>1078</v>
      </c>
      <c r="U84" s="27"/>
      <c r="V84" s="27"/>
      <c r="W84" s="27"/>
      <c r="X84" s="55"/>
      <c r="Z84" s="34"/>
      <c r="AA84" s="40"/>
    </row>
    <row r="85" spans="11:23" ht="12.75">
      <c r="K85" s="40" t="s">
        <v>1386</v>
      </c>
      <c r="L85" s="40" t="s">
        <v>1386</v>
      </c>
      <c r="M85" s="40" t="s">
        <v>1386</v>
      </c>
      <c r="N85" s="40" t="s">
        <v>1386</v>
      </c>
      <c r="V85" s="107"/>
      <c r="W85" s="23"/>
    </row>
    <row r="86" spans="11:20" ht="12.75">
      <c r="K86" s="23" t="s">
        <v>1426</v>
      </c>
      <c r="L86" s="23" t="s">
        <v>1426</v>
      </c>
      <c r="M86" s="107" t="s">
        <v>1427</v>
      </c>
      <c r="N86" s="138" t="s">
        <v>1614</v>
      </c>
      <c r="T86" s="27"/>
    </row>
    <row r="87" spans="24:26" ht="12.75">
      <c r="X87" s="11"/>
      <c r="Z87" s="40"/>
    </row>
    <row r="88" spans="14:15" ht="12.75">
      <c r="N88" s="40" t="s">
        <v>1611</v>
      </c>
      <c r="O88" t="s">
        <v>1610</v>
      </c>
    </row>
    <row r="89" spans="14:26" ht="12.75">
      <c r="N89" s="23" t="s">
        <v>1612</v>
      </c>
      <c r="U89" s="27"/>
      <c r="V89" s="27"/>
      <c r="W89" s="27"/>
      <c r="Z89" s="137"/>
    </row>
    <row r="90" spans="21:26" ht="12.75">
      <c r="U90" s="23"/>
      <c r="V90" s="107"/>
      <c r="W90" s="107"/>
      <c r="Z90" s="137"/>
    </row>
    <row r="92" spans="9:26" ht="12.75">
      <c r="I92" s="1"/>
      <c r="K92" s="32" t="s">
        <v>234</v>
      </c>
      <c r="L92" s="32" t="s">
        <v>235</v>
      </c>
      <c r="M92" s="32" t="s">
        <v>884</v>
      </c>
      <c r="N92" s="32" t="s">
        <v>884</v>
      </c>
      <c r="O92" s="11" t="s">
        <v>715</v>
      </c>
      <c r="T92" s="34"/>
      <c r="U92" s="39"/>
      <c r="V92" s="39"/>
      <c r="W92" s="39"/>
      <c r="Y92" s="25"/>
      <c r="Z92" s="39"/>
    </row>
    <row r="93" spans="9:25" ht="12.75">
      <c r="I93" s="1" t="s">
        <v>585</v>
      </c>
      <c r="K93" s="23"/>
      <c r="L93" s="23"/>
      <c r="M93" s="23"/>
      <c r="N93" s="23"/>
      <c r="T93" s="27"/>
      <c r="U93" s="32"/>
      <c r="V93" s="32"/>
      <c r="W93" s="32"/>
      <c r="X93" s="23"/>
      <c r="Y93" s="60"/>
    </row>
    <row r="94" spans="11:26" ht="12.75">
      <c r="K94" s="94">
        <v>10700</v>
      </c>
      <c r="L94" s="94">
        <v>11400</v>
      </c>
      <c r="M94" s="94">
        <v>12400</v>
      </c>
      <c r="N94" s="94">
        <v>12400</v>
      </c>
      <c r="O94" s="34" t="s">
        <v>1739</v>
      </c>
      <c r="P94" s="34" t="s">
        <v>1750</v>
      </c>
      <c r="T94" s="27"/>
      <c r="U94" s="27"/>
      <c r="V94" s="27"/>
      <c r="W94" s="27"/>
      <c r="X94" s="23"/>
      <c r="Y94" s="40"/>
      <c r="Z94" s="23"/>
    </row>
    <row r="95" spans="11:20" ht="12.75">
      <c r="K95" s="39">
        <v>0.77</v>
      </c>
      <c r="L95" s="39">
        <v>0.77</v>
      </c>
      <c r="M95" s="39">
        <v>0.77</v>
      </c>
      <c r="N95" s="39">
        <v>0.77</v>
      </c>
      <c r="O95" s="27" t="s">
        <v>714</v>
      </c>
      <c r="T95" s="23"/>
    </row>
    <row r="96" spans="11:22" ht="12.75">
      <c r="K96" s="31">
        <f>(K94*K95)/3600</f>
        <v>2.288611111111111</v>
      </c>
      <c r="L96" s="31">
        <f>(L94*L95)/3600</f>
        <v>2.4383333333333335</v>
      </c>
      <c r="M96" s="31">
        <f>(M94*M95)/3600</f>
        <v>2.652222222222222</v>
      </c>
      <c r="N96" s="31">
        <f>(N94*N95)/3600</f>
        <v>2.652222222222222</v>
      </c>
      <c r="O96" s="34" t="s">
        <v>1740</v>
      </c>
      <c r="P96" s="34" t="s">
        <v>1751</v>
      </c>
      <c r="U96" s="27"/>
      <c r="V96" s="27"/>
    </row>
    <row r="97" spans="11:22" ht="12.75">
      <c r="K97" s="40"/>
      <c r="L97" s="40"/>
      <c r="M97" s="40"/>
      <c r="N97" s="40"/>
      <c r="O97" s="27"/>
      <c r="T97" s="39"/>
      <c r="U97" s="27"/>
      <c r="V97" s="27"/>
    </row>
    <row r="98" spans="11:20" ht="12.75">
      <c r="K98" s="94">
        <v>18000</v>
      </c>
      <c r="L98" s="94">
        <v>18000</v>
      </c>
      <c r="M98" s="94">
        <v>19500</v>
      </c>
      <c r="N98" s="94">
        <v>19500</v>
      </c>
      <c r="O98" s="34" t="s">
        <v>1846</v>
      </c>
      <c r="P98" s="34" t="s">
        <v>1750</v>
      </c>
      <c r="T98" s="32"/>
    </row>
    <row r="99" spans="11:24" ht="12.75">
      <c r="K99" s="39">
        <v>2.8</v>
      </c>
      <c r="L99" s="39">
        <v>2.8</v>
      </c>
      <c r="M99" s="39">
        <v>2.8</v>
      </c>
      <c r="N99" s="39">
        <v>2.8</v>
      </c>
      <c r="O99" s="27" t="s">
        <v>714</v>
      </c>
      <c r="T99" s="27"/>
      <c r="X99" s="14"/>
    </row>
    <row r="100" spans="11:16" ht="12.75">
      <c r="K100" s="31">
        <f>(K98*K99)/3600</f>
        <v>14</v>
      </c>
      <c r="L100" s="31">
        <f>(L98*L99)/3600</f>
        <v>14</v>
      </c>
      <c r="M100" s="31">
        <f>(M98*M99)/3600</f>
        <v>15.166666666666666</v>
      </c>
      <c r="N100" s="31">
        <f>(N98*N99)/3600</f>
        <v>15.166666666666666</v>
      </c>
      <c r="O100" s="34" t="s">
        <v>1740</v>
      </c>
      <c r="P100" s="34" t="s">
        <v>1751</v>
      </c>
    </row>
    <row r="101" spans="13:25" ht="12.75">
      <c r="M101" s="107" t="s">
        <v>647</v>
      </c>
      <c r="N101" s="107" t="s">
        <v>647</v>
      </c>
      <c r="U101" s="39"/>
      <c r="V101" s="39"/>
      <c r="W101" s="39"/>
      <c r="Y101" s="110"/>
    </row>
    <row r="102" spans="21:25" ht="12.75">
      <c r="U102" s="39"/>
      <c r="V102" s="39"/>
      <c r="W102" s="39"/>
      <c r="Y102" s="110"/>
    </row>
    <row r="103" spans="21:25" ht="12.75">
      <c r="U103" s="39"/>
      <c r="V103" s="39"/>
      <c r="W103" s="39"/>
      <c r="Y103" s="110"/>
    </row>
    <row r="104" spans="15:25" ht="12.75">
      <c r="O104" s="11" t="s">
        <v>729</v>
      </c>
      <c r="U104" s="39"/>
      <c r="V104" s="39"/>
      <c r="W104" s="39"/>
      <c r="Y104" s="110"/>
    </row>
    <row r="105" spans="21:25" ht="12.75">
      <c r="U105" s="39"/>
      <c r="V105" s="39"/>
      <c r="W105" s="39"/>
      <c r="Y105" s="110"/>
    </row>
    <row r="106" spans="11:25" ht="12.75">
      <c r="K106" s="39">
        <v>4</v>
      </c>
      <c r="L106" s="39">
        <v>4</v>
      </c>
      <c r="M106" s="39">
        <v>4</v>
      </c>
      <c r="N106" s="39">
        <v>4</v>
      </c>
      <c r="O106" s="14" t="s">
        <v>1079</v>
      </c>
      <c r="T106" s="39"/>
      <c r="U106" s="27"/>
      <c r="V106" s="27"/>
      <c r="Y106" s="110"/>
    </row>
    <row r="107" spans="11:24" ht="12.75">
      <c r="K107" t="s">
        <v>1080</v>
      </c>
      <c r="L107" t="s">
        <v>1080</v>
      </c>
      <c r="M107" t="s">
        <v>1080</v>
      </c>
      <c r="N107" t="s">
        <v>1080</v>
      </c>
      <c r="T107" s="39"/>
      <c r="X107" s="14"/>
    </row>
    <row r="108" spans="11:20" ht="12.75">
      <c r="K108" s="27" t="s">
        <v>240</v>
      </c>
      <c r="L108" s="27" t="s">
        <v>240</v>
      </c>
      <c r="M108" s="27" t="s">
        <v>880</v>
      </c>
      <c r="N108" s="27" t="s">
        <v>880</v>
      </c>
      <c r="O108" t="s">
        <v>1632</v>
      </c>
      <c r="P108" s="137" t="s">
        <v>881</v>
      </c>
      <c r="T108" s="39"/>
    </row>
    <row r="109" spans="11:25" ht="12.75">
      <c r="K109" s="23" t="s">
        <v>1634</v>
      </c>
      <c r="L109" s="23" t="s">
        <v>1634</v>
      </c>
      <c r="M109" s="23" t="s">
        <v>1633</v>
      </c>
      <c r="N109" s="23" t="s">
        <v>1633</v>
      </c>
      <c r="P109" s="137" t="s">
        <v>882</v>
      </c>
      <c r="T109" s="39"/>
      <c r="U109" s="39"/>
      <c r="V109" s="39"/>
      <c r="W109" s="39"/>
      <c r="Y109" s="95"/>
    </row>
    <row r="110" spans="11:25" ht="12.75">
      <c r="K110" s="23" t="s">
        <v>241</v>
      </c>
      <c r="L110" s="23" t="s">
        <v>241</v>
      </c>
      <c r="M110" s="107" t="s">
        <v>878</v>
      </c>
      <c r="N110" s="107" t="s">
        <v>878</v>
      </c>
      <c r="T110" s="39"/>
      <c r="U110" s="39"/>
      <c r="V110" s="39"/>
      <c r="W110" s="39"/>
      <c r="Y110" s="110"/>
    </row>
    <row r="111" spans="21:23" ht="12.75">
      <c r="U111" s="39"/>
      <c r="V111" s="39"/>
      <c r="W111" s="39"/>
    </row>
    <row r="112" spans="21:23" ht="12.75">
      <c r="U112" s="39"/>
      <c r="V112" s="39"/>
      <c r="W112" s="39"/>
    </row>
    <row r="113" spans="15:16" ht="12.75">
      <c r="O113" s="11" t="s">
        <v>1847</v>
      </c>
      <c r="P113" s="137" t="s">
        <v>1393</v>
      </c>
    </row>
    <row r="114" spans="9:25" ht="12.75">
      <c r="I114" s="1" t="s">
        <v>589</v>
      </c>
      <c r="O114" s="23" t="s">
        <v>1651</v>
      </c>
      <c r="T114" s="39"/>
      <c r="U114" s="39"/>
      <c r="V114" s="39"/>
      <c r="W114" s="39"/>
      <c r="X114" s="14"/>
      <c r="Y114" s="110"/>
    </row>
    <row r="115" spans="13:20" ht="12.75">
      <c r="M115" s="24" t="s">
        <v>1629</v>
      </c>
      <c r="T115" s="39"/>
    </row>
    <row r="116" spans="13:23" ht="12.75">
      <c r="M116" s="45"/>
      <c r="T116" s="39"/>
      <c r="U116" s="39"/>
      <c r="V116" s="39"/>
      <c r="W116" s="39"/>
    </row>
    <row r="117" spans="13:23" ht="12.75">
      <c r="M117" s="27" t="s">
        <v>1858</v>
      </c>
      <c r="T117" s="39"/>
      <c r="U117" s="39"/>
      <c r="V117" s="39"/>
      <c r="W117" s="39"/>
    </row>
    <row r="118" spans="12:23" ht="12.75">
      <c r="L118" s="27"/>
      <c r="M118" s="32" t="s">
        <v>1834</v>
      </c>
      <c r="N118" s="32" t="s">
        <v>1825</v>
      </c>
      <c r="O118" s="60" t="s">
        <v>900</v>
      </c>
      <c r="P118" s="32" t="s">
        <v>3</v>
      </c>
      <c r="Q118" s="32" t="s">
        <v>2</v>
      </c>
      <c r="R118" s="32" t="s">
        <v>1069</v>
      </c>
      <c r="S118" s="32" t="s">
        <v>901</v>
      </c>
      <c r="U118" s="27"/>
      <c r="V118" s="27"/>
      <c r="W118" s="27"/>
    </row>
    <row r="119" spans="12:22" ht="12.75">
      <c r="L119" s="32"/>
      <c r="M119" s="23"/>
      <c r="T119" s="39"/>
      <c r="U119" s="27"/>
      <c r="V119" s="27"/>
    </row>
    <row r="120" spans="12:23" ht="12.75">
      <c r="L120" s="23"/>
      <c r="M120" s="27"/>
      <c r="U120" s="39"/>
      <c r="V120" s="39"/>
      <c r="W120" s="39"/>
    </row>
    <row r="121" spans="12:23" ht="12.75">
      <c r="L121" s="27"/>
      <c r="M121" s="27">
        <v>2</v>
      </c>
      <c r="N121" s="116" t="s">
        <v>1630</v>
      </c>
      <c r="O121" s="34" t="s">
        <v>739</v>
      </c>
      <c r="P121" s="59" t="s">
        <v>904</v>
      </c>
      <c r="Q121" t="s">
        <v>1802</v>
      </c>
      <c r="R121" t="s">
        <v>1025</v>
      </c>
      <c r="T121" s="39"/>
      <c r="U121" s="27"/>
      <c r="V121" s="27"/>
      <c r="W121" s="27"/>
    </row>
    <row r="122" spans="12:24" ht="12.75">
      <c r="L122" s="27"/>
      <c r="M122" s="27">
        <v>2</v>
      </c>
      <c r="N122" s="116" t="s">
        <v>1631</v>
      </c>
      <c r="O122" s="34" t="s">
        <v>1837</v>
      </c>
      <c r="P122" s="59" t="s">
        <v>904</v>
      </c>
      <c r="Q122" t="s">
        <v>1802</v>
      </c>
      <c r="R122" t="s">
        <v>1025</v>
      </c>
      <c r="T122" s="39"/>
      <c r="U122" s="27"/>
      <c r="V122" s="27"/>
      <c r="W122" s="27"/>
      <c r="X122" s="14"/>
    </row>
    <row r="123" spans="12:23" ht="12.75">
      <c r="L123" s="27"/>
      <c r="M123" s="27"/>
      <c r="T123" s="27"/>
      <c r="U123" s="27"/>
      <c r="V123" s="27"/>
      <c r="W123" s="27"/>
    </row>
    <row r="124" spans="12:23" ht="12.75">
      <c r="L124" s="27"/>
      <c r="M124" s="27">
        <v>2</v>
      </c>
      <c r="N124" s="116" t="s">
        <v>1875</v>
      </c>
      <c r="O124" s="34" t="s">
        <v>1638</v>
      </c>
      <c r="P124" s="132" t="s">
        <v>1636</v>
      </c>
      <c r="Q124" s="45" t="s">
        <v>728</v>
      </c>
      <c r="R124" s="45" t="s">
        <v>1637</v>
      </c>
      <c r="S124" s="25" t="s">
        <v>1404</v>
      </c>
      <c r="U124" s="27"/>
      <c r="V124" s="27"/>
      <c r="W124" s="27"/>
    </row>
    <row r="125" spans="12:25" ht="12.75">
      <c r="L125" s="27"/>
      <c r="T125" s="39"/>
      <c r="U125" s="39"/>
      <c r="V125" s="39"/>
      <c r="W125" s="39"/>
      <c r="Y125" s="58"/>
    </row>
    <row r="126" spans="12:23" ht="12.75">
      <c r="L126" s="27"/>
      <c r="M126" s="27"/>
      <c r="T126" s="27"/>
      <c r="U126" s="27"/>
      <c r="V126" s="27"/>
      <c r="W126" s="27"/>
    </row>
    <row r="127" spans="20:24" ht="12.75">
      <c r="T127" s="27"/>
      <c r="X127" s="11"/>
    </row>
    <row r="128" spans="15:22" ht="12.75">
      <c r="O128" s="11" t="s">
        <v>1850</v>
      </c>
      <c r="P128" s="134" t="s">
        <v>1643</v>
      </c>
      <c r="Q128" s="137" t="s">
        <v>1394</v>
      </c>
      <c r="T128" s="27"/>
      <c r="U128" s="27"/>
      <c r="V128" s="27"/>
    </row>
    <row r="129" spans="15:20" ht="12.75">
      <c r="O129" s="23" t="s">
        <v>1651</v>
      </c>
      <c r="T129" s="27"/>
    </row>
    <row r="130" spans="13:21" ht="12.75">
      <c r="M130" s="24" t="s">
        <v>1629</v>
      </c>
      <c r="T130" s="39"/>
      <c r="U130" s="23"/>
    </row>
    <row r="131" spans="13:20" ht="12.75">
      <c r="M131" s="45"/>
      <c r="T131" s="27"/>
    </row>
    <row r="132" spans="12:24" ht="12.75">
      <c r="L132" s="27" t="s">
        <v>250</v>
      </c>
      <c r="M132" s="27" t="s">
        <v>1858</v>
      </c>
      <c r="U132" s="27"/>
      <c r="V132" s="27"/>
      <c r="W132" s="27"/>
      <c r="X132" s="14"/>
    </row>
    <row r="133" spans="12:23" ht="12.75">
      <c r="L133" s="32" t="s">
        <v>1834</v>
      </c>
      <c r="M133" s="32" t="s">
        <v>1834</v>
      </c>
      <c r="N133" s="32" t="s">
        <v>1825</v>
      </c>
      <c r="O133" s="60" t="s">
        <v>900</v>
      </c>
      <c r="P133" s="32" t="s">
        <v>3</v>
      </c>
      <c r="Q133" s="32" t="s">
        <v>2</v>
      </c>
      <c r="R133" s="32" t="s">
        <v>1069</v>
      </c>
      <c r="S133" s="32" t="s">
        <v>901</v>
      </c>
      <c r="U133" s="23"/>
      <c r="V133" s="107"/>
      <c r="W133" s="23"/>
    </row>
    <row r="134" spans="12:23" ht="12.75">
      <c r="L134" s="23"/>
      <c r="M134" s="23"/>
      <c r="U134" s="27"/>
      <c r="V134" s="27"/>
      <c r="W134" s="27"/>
    </row>
    <row r="135" spans="9:23" ht="12.75">
      <c r="I135" s="1" t="s">
        <v>590</v>
      </c>
      <c r="L135" s="27"/>
      <c r="M135" s="27"/>
      <c r="T135" s="23"/>
      <c r="U135" s="27"/>
      <c r="V135" s="27"/>
      <c r="W135" s="27"/>
    </row>
    <row r="136" spans="12:23" ht="12.75">
      <c r="L136" s="39"/>
      <c r="M136" s="39">
        <v>2</v>
      </c>
      <c r="N136" s="116" t="s">
        <v>1630</v>
      </c>
      <c r="O136" s="34" t="s">
        <v>739</v>
      </c>
      <c r="P136" s="59" t="s">
        <v>904</v>
      </c>
      <c r="Q136" t="s">
        <v>1802</v>
      </c>
      <c r="R136" t="s">
        <v>1025</v>
      </c>
      <c r="U136" s="27"/>
      <c r="V136" s="27"/>
      <c r="W136" s="27"/>
    </row>
    <row r="137" spans="12:23" ht="12.75">
      <c r="L137" s="39"/>
      <c r="M137" s="39">
        <v>2</v>
      </c>
      <c r="N137" s="116" t="s">
        <v>1631</v>
      </c>
      <c r="O137" s="34" t="s">
        <v>1837</v>
      </c>
      <c r="P137" s="59" t="s">
        <v>904</v>
      </c>
      <c r="Q137" t="s">
        <v>1802</v>
      </c>
      <c r="R137" t="s">
        <v>1025</v>
      </c>
      <c r="T137" s="27"/>
      <c r="U137" s="23"/>
      <c r="V137" s="27"/>
      <c r="W137" s="27"/>
    </row>
    <row r="138" spans="12:24" ht="12.75">
      <c r="L138" s="39"/>
      <c r="M138" s="39"/>
      <c r="T138" s="23"/>
      <c r="U138" s="27"/>
      <c r="V138" s="27"/>
      <c r="W138" s="27"/>
      <c r="X138" s="14"/>
    </row>
    <row r="139" spans="12:23" ht="12.75">
      <c r="L139" s="39"/>
      <c r="M139" s="39">
        <v>2</v>
      </c>
      <c r="N139" s="116" t="s">
        <v>1875</v>
      </c>
      <c r="O139" s="34" t="s">
        <v>1638</v>
      </c>
      <c r="P139" s="132" t="s">
        <v>1636</v>
      </c>
      <c r="Q139" s="45" t="s">
        <v>728</v>
      </c>
      <c r="R139" s="45" t="s">
        <v>1637</v>
      </c>
      <c r="S139" s="25" t="s">
        <v>1404</v>
      </c>
      <c r="T139" s="27"/>
      <c r="U139" s="27"/>
      <c r="V139" s="27"/>
      <c r="W139" s="27"/>
    </row>
    <row r="140" spans="12:23" ht="12.75">
      <c r="L140" s="39">
        <v>2</v>
      </c>
      <c r="M140" s="39"/>
      <c r="N140" s="116" t="s">
        <v>1644</v>
      </c>
      <c r="O140" s="45" t="s">
        <v>627</v>
      </c>
      <c r="P140" s="132" t="s">
        <v>1645</v>
      </c>
      <c r="Q140" s="45" t="s">
        <v>728</v>
      </c>
      <c r="R140" s="45" t="s">
        <v>1637</v>
      </c>
      <c r="S140" s="25" t="s">
        <v>1646</v>
      </c>
      <c r="T140" s="27"/>
      <c r="U140" s="27"/>
      <c r="V140" s="27"/>
      <c r="W140" s="27"/>
    </row>
    <row r="141" spans="12:24" ht="12.75">
      <c r="L141" s="39">
        <v>1</v>
      </c>
      <c r="M141" s="39"/>
      <c r="N141" s="59" t="s">
        <v>1875</v>
      </c>
      <c r="O141" s="34" t="s">
        <v>563</v>
      </c>
      <c r="P141" s="132" t="s">
        <v>1068</v>
      </c>
      <c r="Q141" s="45" t="s">
        <v>728</v>
      </c>
      <c r="S141" s="25"/>
      <c r="T141" s="27"/>
      <c r="U141" s="23"/>
      <c r="V141" s="107"/>
      <c r="W141" s="107"/>
      <c r="X141" s="23"/>
    </row>
    <row r="142" spans="12:20" ht="12.75">
      <c r="L142" s="39">
        <v>1</v>
      </c>
      <c r="M142" s="39"/>
      <c r="N142" s="59" t="s">
        <v>1635</v>
      </c>
      <c r="O142" s="34" t="s">
        <v>1097</v>
      </c>
      <c r="P142" s="132" t="s">
        <v>1010</v>
      </c>
      <c r="Q142" s="45" t="s">
        <v>728</v>
      </c>
      <c r="S142" s="25"/>
      <c r="T142" s="23"/>
    </row>
    <row r="143" spans="12:20" ht="12.75">
      <c r="L143" s="39">
        <v>2</v>
      </c>
      <c r="M143" s="39"/>
      <c r="N143" s="116" t="s">
        <v>1036</v>
      </c>
      <c r="O143" s="34" t="s">
        <v>1639</v>
      </c>
      <c r="P143" s="132" t="s">
        <v>1010</v>
      </c>
      <c r="Q143" s="45" t="s">
        <v>728</v>
      </c>
      <c r="S143" s="25" t="s">
        <v>1640</v>
      </c>
      <c r="T143" s="27"/>
    </row>
    <row r="144" spans="12:20" ht="12.75">
      <c r="L144" s="39">
        <v>2</v>
      </c>
      <c r="M144" s="39"/>
      <c r="N144" s="116" t="s">
        <v>1641</v>
      </c>
      <c r="O144" s="34" t="s">
        <v>1938</v>
      </c>
      <c r="P144" s="132" t="s">
        <v>1068</v>
      </c>
      <c r="Q144" s="45" t="s">
        <v>728</v>
      </c>
      <c r="S144" s="25" t="s">
        <v>1642</v>
      </c>
      <c r="T144" s="27"/>
    </row>
    <row r="145" spans="12:20" ht="12.75">
      <c r="L145" s="39">
        <v>2</v>
      </c>
      <c r="M145" s="39"/>
      <c r="N145" s="116" t="s">
        <v>1007</v>
      </c>
      <c r="O145" s="34" t="s">
        <v>1650</v>
      </c>
      <c r="Q145" s="45" t="s">
        <v>728</v>
      </c>
      <c r="S145" s="25" t="s">
        <v>1403</v>
      </c>
      <c r="T145" s="27"/>
    </row>
    <row r="146" ht="12.75">
      <c r="T146" s="23"/>
    </row>
    <row r="147" spans="12:18" ht="12.75">
      <c r="L147" s="39">
        <v>2</v>
      </c>
      <c r="M147" s="39"/>
      <c r="N147" s="116" t="s">
        <v>1647</v>
      </c>
      <c r="O147" s="34" t="s">
        <v>1649</v>
      </c>
      <c r="P147" s="132" t="s">
        <v>4</v>
      </c>
      <c r="Q147" t="s">
        <v>738</v>
      </c>
      <c r="R147" t="s">
        <v>1648</v>
      </c>
    </row>
    <row r="148" spans="12:18" ht="12.75">
      <c r="L148" s="39">
        <v>1</v>
      </c>
      <c r="M148" s="39"/>
      <c r="N148" s="116" t="s">
        <v>1653</v>
      </c>
      <c r="O148" s="34" t="s">
        <v>1652</v>
      </c>
      <c r="P148" s="132" t="s">
        <v>1890</v>
      </c>
      <c r="Q148" t="s">
        <v>738</v>
      </c>
      <c r="R148" t="s">
        <v>1648</v>
      </c>
    </row>
    <row r="150" spans="12:17" ht="12.75">
      <c r="L150" s="39">
        <v>4</v>
      </c>
      <c r="M150" s="39"/>
      <c r="N150" s="116" t="s">
        <v>1103</v>
      </c>
      <c r="O150" s="34" t="s">
        <v>626</v>
      </c>
      <c r="P150" s="132" t="s">
        <v>1932</v>
      </c>
      <c r="Q150" s="34" t="s">
        <v>364</v>
      </c>
    </row>
    <row r="151" spans="12:17" ht="12.75">
      <c r="L151" s="39">
        <v>4</v>
      </c>
      <c r="M151" s="39"/>
      <c r="N151" s="116" t="s">
        <v>1044</v>
      </c>
      <c r="O151" s="34" t="s">
        <v>624</v>
      </c>
      <c r="P151" s="132" t="s">
        <v>4</v>
      </c>
      <c r="Q151" s="34" t="s">
        <v>364</v>
      </c>
    </row>
    <row r="152" spans="12:17" ht="12.75">
      <c r="L152" s="39">
        <v>2</v>
      </c>
      <c r="M152" s="39"/>
      <c r="N152" s="116" t="s">
        <v>1045</v>
      </c>
      <c r="O152" s="34" t="s">
        <v>625</v>
      </c>
      <c r="P152" s="132" t="s">
        <v>1890</v>
      </c>
      <c r="Q152" s="34" t="s">
        <v>364</v>
      </c>
    </row>
    <row r="153" spans="12:17" ht="12.75">
      <c r="L153" s="39">
        <v>1</v>
      </c>
      <c r="M153" s="39"/>
      <c r="N153" s="116" t="s">
        <v>1104</v>
      </c>
      <c r="O153" s="34" t="s">
        <v>1784</v>
      </c>
      <c r="P153" s="132" t="s">
        <v>1008</v>
      </c>
      <c r="Q153" s="34" t="s">
        <v>364</v>
      </c>
    </row>
    <row r="155" ht="12.75">
      <c r="I155" s="1" t="s">
        <v>593</v>
      </c>
    </row>
    <row r="156" ht="12.75">
      <c r="I156" s="1"/>
    </row>
    <row r="157" spans="12:15" ht="12.75">
      <c r="L157" s="39"/>
      <c r="M157" s="39"/>
      <c r="O157" s="11" t="s">
        <v>1624</v>
      </c>
    </row>
    <row r="158" ht="12.75">
      <c r="O158" s="23" t="s">
        <v>1616</v>
      </c>
    </row>
    <row r="159" ht="12.75">
      <c r="M159" s="24" t="s">
        <v>1629</v>
      </c>
    </row>
    <row r="160" ht="12.75">
      <c r="M160" s="45"/>
    </row>
    <row r="161" spans="12:13" ht="12.75">
      <c r="L161" s="27" t="s">
        <v>250</v>
      </c>
      <c r="M161" s="27" t="s">
        <v>1858</v>
      </c>
    </row>
    <row r="162" spans="12:19" ht="12.75">
      <c r="L162" s="32" t="s">
        <v>1834</v>
      </c>
      <c r="M162" s="32" t="s">
        <v>1834</v>
      </c>
      <c r="N162" s="32" t="s">
        <v>1825</v>
      </c>
      <c r="O162" s="60" t="s">
        <v>900</v>
      </c>
      <c r="P162" s="32" t="s">
        <v>3</v>
      </c>
      <c r="Q162" s="32" t="s">
        <v>2</v>
      </c>
      <c r="R162" s="32" t="s">
        <v>1069</v>
      </c>
      <c r="S162" s="32" t="s">
        <v>901</v>
      </c>
    </row>
    <row r="163" spans="12:13" ht="12.75">
      <c r="L163" s="23"/>
      <c r="M163" s="23"/>
    </row>
    <row r="164" spans="12:13" ht="12.75">
      <c r="L164" s="27"/>
      <c r="M164" s="27"/>
    </row>
    <row r="165" spans="12:18" ht="12.75">
      <c r="L165" s="39"/>
      <c r="M165" s="39">
        <v>2</v>
      </c>
      <c r="N165" s="116" t="s">
        <v>1405</v>
      </c>
      <c r="O165" s="34" t="s">
        <v>739</v>
      </c>
      <c r="P165" s="59" t="s">
        <v>904</v>
      </c>
      <c r="Q165" t="s">
        <v>1802</v>
      </c>
      <c r="R165" t="s">
        <v>1025</v>
      </c>
    </row>
    <row r="166" spans="12:18" ht="12.75">
      <c r="L166" s="39"/>
      <c r="M166" s="39">
        <v>2</v>
      </c>
      <c r="N166" s="116" t="s">
        <v>1092</v>
      </c>
      <c r="O166" s="34" t="s">
        <v>1406</v>
      </c>
      <c r="P166" s="59" t="s">
        <v>904</v>
      </c>
      <c r="Q166" t="s">
        <v>1802</v>
      </c>
      <c r="R166" t="s">
        <v>1025</v>
      </c>
    </row>
    <row r="167" spans="12:18" ht="12.75">
      <c r="L167" s="39"/>
      <c r="M167" s="39">
        <v>2</v>
      </c>
      <c r="N167" s="116" t="s">
        <v>1408</v>
      </c>
      <c r="O167" s="34" t="s">
        <v>1407</v>
      </c>
      <c r="P167" s="59" t="s">
        <v>904</v>
      </c>
      <c r="Q167" t="s">
        <v>1802</v>
      </c>
      <c r="R167" t="s">
        <v>1025</v>
      </c>
    </row>
    <row r="168" spans="12:14" ht="12.75">
      <c r="L168" s="39"/>
      <c r="M168" s="39"/>
      <c r="N168" s="25"/>
    </row>
    <row r="169" spans="12:19" ht="12.75">
      <c r="L169" s="39"/>
      <c r="M169" s="39">
        <v>2</v>
      </c>
      <c r="N169" s="116" t="s">
        <v>1875</v>
      </c>
      <c r="O169" s="34" t="s">
        <v>1638</v>
      </c>
      <c r="P169" s="132" t="s">
        <v>1636</v>
      </c>
      <c r="Q169" s="45" t="s">
        <v>728</v>
      </c>
      <c r="R169" s="45" t="s">
        <v>1637</v>
      </c>
      <c r="S169" s="25" t="s">
        <v>1404</v>
      </c>
    </row>
    <row r="170" spans="12:19" ht="12.75">
      <c r="L170" s="39">
        <v>2</v>
      </c>
      <c r="M170" s="39"/>
      <c r="N170" s="116" t="s">
        <v>1644</v>
      </c>
      <c r="O170" s="45" t="s">
        <v>627</v>
      </c>
      <c r="P170" s="132" t="s">
        <v>1645</v>
      </c>
      <c r="Q170" s="45" t="s">
        <v>728</v>
      </c>
      <c r="R170" s="45" t="s">
        <v>1637</v>
      </c>
      <c r="S170" s="25" t="s">
        <v>1646</v>
      </c>
    </row>
    <row r="171" spans="12:19" ht="12.75">
      <c r="L171" s="39">
        <v>2</v>
      </c>
      <c r="M171" s="39"/>
      <c r="N171" s="116" t="s">
        <v>1875</v>
      </c>
      <c r="O171" s="34" t="s">
        <v>563</v>
      </c>
      <c r="P171" s="132" t="s">
        <v>1068</v>
      </c>
      <c r="Q171" s="45" t="s">
        <v>728</v>
      </c>
      <c r="S171" s="25" t="s">
        <v>1619</v>
      </c>
    </row>
    <row r="172" spans="12:19" ht="12.75">
      <c r="L172" s="39">
        <v>2</v>
      </c>
      <c r="M172" s="39"/>
      <c r="N172" s="116" t="s">
        <v>1635</v>
      </c>
      <c r="O172" s="34" t="s">
        <v>1097</v>
      </c>
      <c r="P172" s="132" t="s">
        <v>1010</v>
      </c>
      <c r="Q172" s="45" t="s">
        <v>728</v>
      </c>
      <c r="S172" s="25" t="s">
        <v>1620</v>
      </c>
    </row>
    <row r="173" spans="12:19" ht="12.75">
      <c r="L173" s="39">
        <v>2</v>
      </c>
      <c r="M173" s="39"/>
      <c r="N173" s="116" t="s">
        <v>1036</v>
      </c>
      <c r="O173" s="34" t="s">
        <v>1639</v>
      </c>
      <c r="P173" s="132" t="s">
        <v>1010</v>
      </c>
      <c r="Q173" s="45" t="s">
        <v>728</v>
      </c>
      <c r="S173" s="25" t="s">
        <v>1640</v>
      </c>
    </row>
    <row r="174" spans="12:19" ht="12.75">
      <c r="L174" s="39">
        <v>2</v>
      </c>
      <c r="M174" s="39"/>
      <c r="N174" s="116" t="s">
        <v>1641</v>
      </c>
      <c r="O174" s="34" t="s">
        <v>1938</v>
      </c>
      <c r="P174" s="132" t="s">
        <v>1068</v>
      </c>
      <c r="Q174" s="45" t="s">
        <v>728</v>
      </c>
      <c r="S174" s="25" t="s">
        <v>1642</v>
      </c>
    </row>
    <row r="175" spans="12:19" ht="12.75">
      <c r="L175" s="39">
        <v>2</v>
      </c>
      <c r="M175" s="39"/>
      <c r="N175" s="116" t="s">
        <v>1007</v>
      </c>
      <c r="O175" s="34" t="s">
        <v>1650</v>
      </c>
      <c r="P175" s="132" t="s">
        <v>1068</v>
      </c>
      <c r="Q175" s="45" t="s">
        <v>728</v>
      </c>
      <c r="S175" s="25" t="s">
        <v>1617</v>
      </c>
    </row>
    <row r="176" spans="9:19" ht="12.75">
      <c r="I176" s="1"/>
      <c r="L176" s="39">
        <v>2</v>
      </c>
      <c r="M176" s="39"/>
      <c r="N176" s="116" t="s">
        <v>1418</v>
      </c>
      <c r="O176" s="34" t="s">
        <v>1413</v>
      </c>
      <c r="P176" s="132" t="s">
        <v>1010</v>
      </c>
      <c r="Q176" s="45" t="s">
        <v>728</v>
      </c>
      <c r="S176" s="25" t="s">
        <v>1640</v>
      </c>
    </row>
    <row r="177" spans="12:19" ht="12.75">
      <c r="L177" s="39">
        <v>2</v>
      </c>
      <c r="M177" s="39"/>
      <c r="N177" s="116" t="s">
        <v>1417</v>
      </c>
      <c r="O177" s="45" t="s">
        <v>628</v>
      </c>
      <c r="P177" s="132" t="s">
        <v>1010</v>
      </c>
      <c r="Q177" s="45" t="s">
        <v>728</v>
      </c>
      <c r="R177" s="55"/>
      <c r="S177" s="25" t="s">
        <v>1419</v>
      </c>
    </row>
    <row r="178" spans="12:19" ht="12.75">
      <c r="L178" s="39">
        <v>2</v>
      </c>
      <c r="M178" s="39"/>
      <c r="N178" s="116" t="s">
        <v>1416</v>
      </c>
      <c r="O178" s="45" t="s">
        <v>1414</v>
      </c>
      <c r="P178" s="132" t="s">
        <v>1068</v>
      </c>
      <c r="Q178" s="45" t="s">
        <v>728</v>
      </c>
      <c r="S178" s="25" t="s">
        <v>1420</v>
      </c>
    </row>
    <row r="179" spans="12:19" ht="12.75">
      <c r="L179" s="39">
        <v>2</v>
      </c>
      <c r="M179" s="39"/>
      <c r="N179" s="116" t="s">
        <v>1417</v>
      </c>
      <c r="O179" s="34" t="s">
        <v>1415</v>
      </c>
      <c r="Q179" s="45" t="s">
        <v>728</v>
      </c>
      <c r="S179" s="25" t="s">
        <v>1618</v>
      </c>
    </row>
    <row r="180" spans="12:14" ht="12.75">
      <c r="L180" s="39"/>
      <c r="M180" s="39"/>
      <c r="N180" s="25"/>
    </row>
    <row r="181" spans="12:17" ht="12.75">
      <c r="L181" s="39">
        <v>2</v>
      </c>
      <c r="M181" s="39"/>
      <c r="N181" s="116" t="s">
        <v>1053</v>
      </c>
      <c r="O181" s="34" t="s">
        <v>669</v>
      </c>
      <c r="P181" s="132" t="s">
        <v>1890</v>
      </c>
      <c r="Q181" s="55" t="s">
        <v>1609</v>
      </c>
    </row>
    <row r="182" spans="12:17" ht="12.75">
      <c r="L182" s="39">
        <v>2</v>
      </c>
      <c r="M182" s="39"/>
      <c r="N182" s="116" t="s">
        <v>1053</v>
      </c>
      <c r="O182" s="34" t="s">
        <v>1860</v>
      </c>
      <c r="P182" s="132" t="s">
        <v>1890</v>
      </c>
      <c r="Q182" s="55" t="s">
        <v>1609</v>
      </c>
    </row>
    <row r="183" spans="12:18" ht="12.75">
      <c r="L183" s="39">
        <v>4</v>
      </c>
      <c r="M183" s="39"/>
      <c r="N183" s="116" t="s">
        <v>1423</v>
      </c>
      <c r="O183" s="34" t="s">
        <v>581</v>
      </c>
      <c r="P183" s="132" t="s">
        <v>4</v>
      </c>
      <c r="Q183" s="55" t="s">
        <v>1609</v>
      </c>
      <c r="R183" s="45" t="s">
        <v>1421</v>
      </c>
    </row>
    <row r="184" spans="12:14" ht="12.75">
      <c r="L184" s="39"/>
      <c r="M184" s="39"/>
      <c r="N184" s="25"/>
    </row>
    <row r="185" spans="12:18" ht="12.75">
      <c r="L185" s="39">
        <v>2</v>
      </c>
      <c r="M185" s="39"/>
      <c r="N185" s="116" t="s">
        <v>1647</v>
      </c>
      <c r="O185" s="34" t="s">
        <v>1424</v>
      </c>
      <c r="P185" s="132" t="s">
        <v>4</v>
      </c>
      <c r="Q185" t="s">
        <v>738</v>
      </c>
      <c r="R185" t="s">
        <v>1648</v>
      </c>
    </row>
    <row r="186" spans="12:18" ht="12.75">
      <c r="L186" s="39">
        <v>1</v>
      </c>
      <c r="M186" s="39"/>
      <c r="N186" s="116" t="s">
        <v>1653</v>
      </c>
      <c r="O186" s="34" t="s">
        <v>1422</v>
      </c>
      <c r="P186" s="132" t="s">
        <v>1890</v>
      </c>
      <c r="Q186" t="s">
        <v>738</v>
      </c>
      <c r="R186" t="s">
        <v>1648</v>
      </c>
    </row>
    <row r="187" spans="12:14" ht="12.75">
      <c r="L187" s="39"/>
      <c r="M187" s="39"/>
      <c r="N187" s="116"/>
    </row>
    <row r="188" spans="12:17" ht="12.75">
      <c r="L188" s="39">
        <v>4</v>
      </c>
      <c r="M188" s="39"/>
      <c r="N188" s="116" t="s">
        <v>1103</v>
      </c>
      <c r="O188" s="34" t="s">
        <v>626</v>
      </c>
      <c r="P188" s="132" t="s">
        <v>1932</v>
      </c>
      <c r="Q188" s="34" t="s">
        <v>364</v>
      </c>
    </row>
    <row r="189" spans="12:17" ht="12.75">
      <c r="L189" s="39">
        <v>4</v>
      </c>
      <c r="M189" s="39"/>
      <c r="N189" s="116" t="s">
        <v>1044</v>
      </c>
      <c r="O189" s="34" t="s">
        <v>624</v>
      </c>
      <c r="P189" s="132" t="s">
        <v>4</v>
      </c>
      <c r="Q189" s="34" t="s">
        <v>364</v>
      </c>
    </row>
    <row r="190" spans="12:19" ht="12.75">
      <c r="L190" s="39">
        <v>2</v>
      </c>
      <c r="M190" s="39"/>
      <c r="N190" s="116" t="s">
        <v>1425</v>
      </c>
      <c r="O190" s="34" t="s">
        <v>1803</v>
      </c>
      <c r="P190" s="132" t="s">
        <v>5</v>
      </c>
      <c r="Q190" s="34" t="s">
        <v>364</v>
      </c>
      <c r="S190" s="25"/>
    </row>
    <row r="191" spans="12:19" ht="12.75">
      <c r="L191" s="39">
        <v>2</v>
      </c>
      <c r="M191" s="39"/>
      <c r="N191" s="116" t="s">
        <v>1045</v>
      </c>
      <c r="O191" s="34" t="s">
        <v>625</v>
      </c>
      <c r="P191" s="132" t="s">
        <v>1890</v>
      </c>
      <c r="Q191" s="34" t="s">
        <v>364</v>
      </c>
      <c r="S191" s="25"/>
    </row>
    <row r="192" spans="12:17" ht="12.75">
      <c r="L192" s="39">
        <v>1</v>
      </c>
      <c r="M192" s="39"/>
      <c r="N192" s="116" t="s">
        <v>1104</v>
      </c>
      <c r="O192" s="34" t="s">
        <v>1784</v>
      </c>
      <c r="P192" s="132" t="s">
        <v>1008</v>
      </c>
      <c r="Q192" s="34" t="s">
        <v>364</v>
      </c>
    </row>
    <row r="193" spans="12:13" ht="12.75">
      <c r="L193" s="39"/>
      <c r="M193" s="39"/>
    </row>
    <row r="194" spans="9:19" ht="12.75">
      <c r="I194" s="1"/>
      <c r="L194" s="39">
        <v>1</v>
      </c>
      <c r="M194" s="39"/>
      <c r="N194" s="116" t="s">
        <v>1412</v>
      </c>
      <c r="O194" t="s">
        <v>1409</v>
      </c>
      <c r="P194" s="132" t="s">
        <v>1411</v>
      </c>
      <c r="Q194" t="s">
        <v>903</v>
      </c>
      <c r="S194" s="25" t="s">
        <v>1410</v>
      </c>
    </row>
    <row r="195" spans="12:13" ht="12.75">
      <c r="L195" s="39"/>
      <c r="M195" s="39"/>
    </row>
    <row r="196" spans="12:19" ht="12.75">
      <c r="L196" s="39">
        <v>4</v>
      </c>
      <c r="M196" s="39"/>
      <c r="N196" s="116" t="s">
        <v>1625</v>
      </c>
      <c r="O196" t="s">
        <v>1622</v>
      </c>
      <c r="P196" s="59" t="s">
        <v>1621</v>
      </c>
      <c r="Q196" t="s">
        <v>1015</v>
      </c>
      <c r="R196" s="24"/>
      <c r="S196" s="25" t="s">
        <v>1623</v>
      </c>
    </row>
    <row r="197" spans="12:13" ht="12.75">
      <c r="L197" s="39"/>
      <c r="M197" s="39"/>
    </row>
    <row r="198" spans="12:15" ht="12.75">
      <c r="L198" s="39"/>
      <c r="M198" s="39"/>
      <c r="O198" s="11"/>
    </row>
    <row r="199" ht="12.75">
      <c r="O199" s="23"/>
    </row>
    <row r="200" ht="12.75">
      <c r="M200" s="24"/>
    </row>
    <row r="201" ht="12.75">
      <c r="M201" s="45"/>
    </row>
    <row r="202" spans="12:13" ht="12.75">
      <c r="L202" s="27"/>
      <c r="M202" s="27"/>
    </row>
    <row r="203" spans="12:19" ht="12.75">
      <c r="L203" s="32"/>
      <c r="M203" s="32"/>
      <c r="N203" s="32"/>
      <c r="O203" s="60"/>
      <c r="P203" s="32"/>
      <c r="Q203" s="32"/>
      <c r="R203" s="32"/>
      <c r="S203" s="32"/>
    </row>
    <row r="214" ht="12.75">
      <c r="I21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I189"/>
  <sheetViews>
    <sheetView workbookViewId="0" topLeftCell="I46">
      <selection activeCell="M58" sqref="M58"/>
    </sheetView>
  </sheetViews>
  <sheetFormatPr defaultColWidth="9.140625" defaultRowHeight="12.75"/>
  <cols>
    <col min="1" max="13" width="10.421875" style="0" customWidth="1"/>
    <col min="14" max="15" width="12.140625" style="0" customWidth="1"/>
    <col min="16" max="17" width="10.421875" style="0" customWidth="1"/>
    <col min="18" max="18" width="11.140625" style="0" customWidth="1"/>
    <col min="19" max="21" width="10.421875" style="0" customWidth="1"/>
    <col min="22" max="22" width="3.421875" style="0" customWidth="1"/>
    <col min="23" max="31" width="10.421875" style="0" customWidth="1"/>
    <col min="32" max="32" width="3.57421875" style="0" customWidth="1"/>
    <col min="33" max="33" width="11.140625" style="0" customWidth="1"/>
    <col min="34" max="35" width="10.421875" style="0" customWidth="1"/>
    <col min="36" max="36" width="11.7109375" style="0" customWidth="1"/>
    <col min="37" max="16384" width="10.421875" style="0" customWidth="1"/>
  </cols>
  <sheetData>
    <row r="1" spans="1:35"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c r="W1" s="3" t="s">
        <v>597</v>
      </c>
      <c r="X1" t="s">
        <v>634</v>
      </c>
      <c r="Y1" s="8" t="s">
        <v>602</v>
      </c>
      <c r="Z1" s="15" t="s">
        <v>594</v>
      </c>
      <c r="AA1" t="s">
        <v>634</v>
      </c>
      <c r="AB1" s="8" t="s">
        <v>602</v>
      </c>
      <c r="AC1" s="15" t="s">
        <v>595</v>
      </c>
      <c r="AD1" t="s">
        <v>634</v>
      </c>
      <c r="AE1" s="8" t="s">
        <v>602</v>
      </c>
      <c r="AF1" s="15"/>
      <c r="AG1" s="1" t="s">
        <v>604</v>
      </c>
      <c r="AH1" t="s">
        <v>634</v>
      </c>
      <c r="AI1" s="8" t="s">
        <v>602</v>
      </c>
    </row>
    <row r="2" spans="1:35" ht="12.75">
      <c r="A2" s="113" t="s">
        <v>708</v>
      </c>
      <c r="C2" s="8"/>
      <c r="D2" s="4"/>
      <c r="F2" s="8"/>
      <c r="G2" s="4"/>
      <c r="I2" s="8"/>
      <c r="J2" s="4"/>
      <c r="L2" s="8"/>
      <c r="M2" s="4"/>
      <c r="O2" s="8"/>
      <c r="P2" s="4"/>
      <c r="R2" s="8"/>
      <c r="S2" s="4"/>
      <c r="U2" s="8"/>
      <c r="V2" s="4"/>
      <c r="AB2" s="8"/>
      <c r="AC2" s="4"/>
      <c r="AE2" s="8"/>
      <c r="AF2" s="4"/>
      <c r="AG2" s="24" t="s">
        <v>605</v>
      </c>
      <c r="AI2" s="8"/>
    </row>
    <row r="3" spans="1:35" ht="12.75">
      <c r="A3" s="8">
        <v>0</v>
      </c>
      <c r="B3" s="8">
        <v>110</v>
      </c>
      <c r="C3" s="7">
        <f aca="true" t="shared" si="0" ref="C3:C8">B3*1.688</f>
        <v>185.68</v>
      </c>
      <c r="D3" s="8">
        <v>0</v>
      </c>
      <c r="E3" s="8">
        <v>165</v>
      </c>
      <c r="F3" s="7">
        <f aca="true" t="shared" si="1" ref="F3:F13">E3*1.688</f>
        <v>278.52</v>
      </c>
      <c r="G3" s="8">
        <v>0</v>
      </c>
      <c r="H3" s="7">
        <v>205</v>
      </c>
      <c r="I3" s="7">
        <f aca="true" t="shared" si="2" ref="I3:I11">H3*1.688</f>
        <v>346.03999999999996</v>
      </c>
      <c r="J3" s="8">
        <v>0</v>
      </c>
      <c r="K3" s="7">
        <v>238</v>
      </c>
      <c r="L3" s="7">
        <f aca="true" t="shared" si="3" ref="L3:L10">K3*1.688</f>
        <v>401.74399999999997</v>
      </c>
      <c r="M3" s="8">
        <v>0</v>
      </c>
      <c r="N3" s="7">
        <v>265</v>
      </c>
      <c r="O3" s="7">
        <f aca="true" t="shared" si="4" ref="O3:O8">N3*1.688</f>
        <v>447.32</v>
      </c>
      <c r="P3" s="8">
        <v>0</v>
      </c>
      <c r="Q3" s="7">
        <v>289</v>
      </c>
      <c r="R3" s="7">
        <f aca="true" t="shared" si="5" ref="R3:R8">Q3*1.688</f>
        <v>487.832</v>
      </c>
      <c r="S3" s="8">
        <v>0</v>
      </c>
      <c r="T3" s="7">
        <v>312</v>
      </c>
      <c r="U3" s="7">
        <f aca="true" t="shared" si="6" ref="U3:U8">T3*1.688</f>
        <v>526.656</v>
      </c>
      <c r="V3" s="8"/>
      <c r="W3" s="16">
        <v>0</v>
      </c>
      <c r="X3" s="7">
        <f>B3-5</f>
        <v>105</v>
      </c>
      <c r="Y3" s="7">
        <f aca="true" t="shared" si="7" ref="Y3:Y9">X3*1.688</f>
        <v>177.23999999999998</v>
      </c>
      <c r="Z3" s="8">
        <v>0</v>
      </c>
      <c r="AA3" s="8">
        <v>110</v>
      </c>
      <c r="AB3" s="7">
        <f>AA3*1.688</f>
        <v>185.68</v>
      </c>
      <c r="AC3" s="8">
        <v>0</v>
      </c>
      <c r="AD3" s="8">
        <v>165</v>
      </c>
      <c r="AE3" s="7">
        <f aca="true" t="shared" si="8" ref="AE3:AE8">AD3*1.688</f>
        <v>278.52</v>
      </c>
      <c r="AF3" s="8"/>
      <c r="AG3" s="8">
        <v>0</v>
      </c>
      <c r="AH3" s="8">
        <v>110</v>
      </c>
      <c r="AI3" s="7">
        <f aca="true" t="shared" si="9" ref="AI3:AI8">AH3*1.688</f>
        <v>185.68</v>
      </c>
    </row>
    <row r="4" spans="1:35" ht="12.75">
      <c r="A4" s="6">
        <v>10000</v>
      </c>
      <c r="B4" s="38">
        <v>133</v>
      </c>
      <c r="C4" s="7">
        <f t="shared" si="0"/>
        <v>224.504</v>
      </c>
      <c r="D4" s="6">
        <v>10000</v>
      </c>
      <c r="E4" s="38">
        <v>199</v>
      </c>
      <c r="F4" s="7">
        <f t="shared" si="1"/>
        <v>335.912</v>
      </c>
      <c r="G4" s="6">
        <v>10000</v>
      </c>
      <c r="H4" s="38">
        <v>247</v>
      </c>
      <c r="I4" s="7">
        <f t="shared" si="2"/>
        <v>416.936</v>
      </c>
      <c r="J4" s="6">
        <v>10000</v>
      </c>
      <c r="K4" s="51">
        <v>287</v>
      </c>
      <c r="L4" s="7">
        <f t="shared" si="3"/>
        <v>484.45599999999996</v>
      </c>
      <c r="M4" s="6">
        <v>10000</v>
      </c>
      <c r="N4" s="51">
        <v>321</v>
      </c>
      <c r="O4" s="7">
        <f t="shared" si="4"/>
        <v>541.848</v>
      </c>
      <c r="P4" s="6">
        <v>10000</v>
      </c>
      <c r="Q4" s="51">
        <v>353</v>
      </c>
      <c r="R4" s="7">
        <f t="shared" si="5"/>
        <v>595.864</v>
      </c>
      <c r="S4" s="6">
        <v>10000</v>
      </c>
      <c r="T4" s="51">
        <v>385</v>
      </c>
      <c r="U4" s="7">
        <f t="shared" si="6"/>
        <v>649.88</v>
      </c>
      <c r="V4" s="6"/>
      <c r="W4" s="6">
        <v>10000</v>
      </c>
      <c r="X4" s="7">
        <f>B4-5</f>
        <v>128</v>
      </c>
      <c r="Y4" s="7">
        <f t="shared" si="7"/>
        <v>216.064</v>
      </c>
      <c r="Z4" s="6">
        <v>10000</v>
      </c>
      <c r="AA4" s="38">
        <v>133</v>
      </c>
      <c r="AB4" s="7">
        <f aca="true" t="shared" si="10" ref="AB4:AB12">AA4*1.688</f>
        <v>224.504</v>
      </c>
      <c r="AC4" s="6">
        <v>10000</v>
      </c>
      <c r="AD4" s="38">
        <v>199</v>
      </c>
      <c r="AE4" s="7">
        <f t="shared" si="8"/>
        <v>335.912</v>
      </c>
      <c r="AF4" s="6"/>
      <c r="AG4" s="6">
        <v>10000</v>
      </c>
      <c r="AH4" s="8">
        <v>115</v>
      </c>
      <c r="AI4" s="7">
        <f t="shared" si="9"/>
        <v>194.12</v>
      </c>
    </row>
    <row r="5" spans="1:35" ht="12.75">
      <c r="A5" s="6">
        <v>20000</v>
      </c>
      <c r="B5" s="38">
        <v>163</v>
      </c>
      <c r="C5" s="7">
        <f t="shared" si="0"/>
        <v>275.144</v>
      </c>
      <c r="D5" s="6">
        <v>20000</v>
      </c>
      <c r="E5" s="38">
        <v>244</v>
      </c>
      <c r="F5" s="7">
        <f t="shared" si="1"/>
        <v>411.872</v>
      </c>
      <c r="G5" s="6">
        <v>20000</v>
      </c>
      <c r="H5" s="38">
        <v>300</v>
      </c>
      <c r="I5" s="7">
        <f t="shared" si="2"/>
        <v>506.4</v>
      </c>
      <c r="J5" s="6">
        <v>20000</v>
      </c>
      <c r="K5" s="38">
        <v>348</v>
      </c>
      <c r="L5" s="7">
        <f t="shared" si="3"/>
        <v>587.424</v>
      </c>
      <c r="M5" s="6">
        <v>20000</v>
      </c>
      <c r="N5" s="51">
        <v>392</v>
      </c>
      <c r="O5" s="7">
        <f t="shared" si="4"/>
        <v>661.696</v>
      </c>
      <c r="P5" s="6">
        <v>20000</v>
      </c>
      <c r="Q5" s="51">
        <v>431</v>
      </c>
      <c r="R5" s="7">
        <f t="shared" si="5"/>
        <v>727.528</v>
      </c>
      <c r="S5" s="6">
        <v>20000</v>
      </c>
      <c r="T5" s="51">
        <v>475</v>
      </c>
      <c r="U5" s="7">
        <f t="shared" si="6"/>
        <v>801.8</v>
      </c>
      <c r="V5" s="6"/>
      <c r="W5" s="6">
        <v>20000</v>
      </c>
      <c r="X5" s="7">
        <f>B5-5</f>
        <v>158</v>
      </c>
      <c r="Y5" s="7">
        <f t="shared" si="7"/>
        <v>266.704</v>
      </c>
      <c r="Z5" s="6">
        <v>20000</v>
      </c>
      <c r="AA5" s="38">
        <v>163</v>
      </c>
      <c r="AB5" s="7">
        <f t="shared" si="10"/>
        <v>275.144</v>
      </c>
      <c r="AC5" s="6">
        <v>20000</v>
      </c>
      <c r="AD5" s="38">
        <v>244</v>
      </c>
      <c r="AE5" s="7">
        <f t="shared" si="8"/>
        <v>411.872</v>
      </c>
      <c r="AF5" s="6"/>
      <c r="AG5" s="6">
        <v>20000</v>
      </c>
      <c r="AH5" s="8">
        <v>120</v>
      </c>
      <c r="AI5" s="7">
        <f t="shared" si="9"/>
        <v>202.56</v>
      </c>
    </row>
    <row r="6" spans="1:35" ht="12.75">
      <c r="A6" s="6">
        <v>30000</v>
      </c>
      <c r="B6" s="38">
        <v>203</v>
      </c>
      <c r="C6" s="7">
        <f t="shared" si="0"/>
        <v>342.664</v>
      </c>
      <c r="D6" s="6">
        <v>30000</v>
      </c>
      <c r="E6" s="38">
        <v>299</v>
      </c>
      <c r="F6" s="7">
        <f t="shared" si="1"/>
        <v>504.712</v>
      </c>
      <c r="G6" s="6">
        <v>30000</v>
      </c>
      <c r="H6" s="38">
        <v>371</v>
      </c>
      <c r="I6" s="7">
        <f t="shared" si="2"/>
        <v>626.2479999999999</v>
      </c>
      <c r="J6" s="6">
        <v>30000</v>
      </c>
      <c r="K6" s="51">
        <v>433</v>
      </c>
      <c r="L6" s="7">
        <f t="shared" si="3"/>
        <v>730.904</v>
      </c>
      <c r="M6" s="6">
        <v>20000</v>
      </c>
      <c r="N6" s="51">
        <v>539</v>
      </c>
      <c r="O6" s="7">
        <f t="shared" si="4"/>
        <v>909.832</v>
      </c>
      <c r="P6" s="6">
        <v>20000</v>
      </c>
      <c r="Q6" s="51">
        <v>534</v>
      </c>
      <c r="R6" s="7">
        <f t="shared" si="5"/>
        <v>901.3919999999999</v>
      </c>
      <c r="S6" s="6">
        <v>20000</v>
      </c>
      <c r="T6" s="51">
        <v>526</v>
      </c>
      <c r="U6" s="7">
        <f t="shared" si="6"/>
        <v>887.8879999999999</v>
      </c>
      <c r="V6" s="6"/>
      <c r="W6" s="6">
        <v>30000</v>
      </c>
      <c r="X6" s="7">
        <f>B6-5</f>
        <v>198</v>
      </c>
      <c r="Y6" s="7">
        <f t="shared" si="7"/>
        <v>334.224</v>
      </c>
      <c r="Z6" s="6">
        <v>30000</v>
      </c>
      <c r="AA6" s="38">
        <v>203</v>
      </c>
      <c r="AB6" s="7">
        <f t="shared" si="10"/>
        <v>342.664</v>
      </c>
      <c r="AC6" s="6">
        <v>30000</v>
      </c>
      <c r="AD6" s="38">
        <v>299</v>
      </c>
      <c r="AE6" s="7">
        <f t="shared" si="8"/>
        <v>504.712</v>
      </c>
      <c r="AF6" s="6"/>
      <c r="AG6" s="6">
        <v>30000</v>
      </c>
      <c r="AH6" s="8">
        <v>126</v>
      </c>
      <c r="AI6" s="7">
        <f t="shared" si="9"/>
        <v>212.688</v>
      </c>
    </row>
    <row r="7" spans="1:35" ht="12.75">
      <c r="A7" s="6">
        <v>40000</v>
      </c>
      <c r="B7" s="38">
        <v>288</v>
      </c>
      <c r="C7" s="7">
        <f t="shared" si="0"/>
        <v>486.144</v>
      </c>
      <c r="D7" s="6">
        <v>40000</v>
      </c>
      <c r="E7" s="38">
        <v>385</v>
      </c>
      <c r="F7" s="7">
        <f t="shared" si="1"/>
        <v>649.88</v>
      </c>
      <c r="G7" s="6">
        <v>31500</v>
      </c>
      <c r="H7" s="53">
        <v>457</v>
      </c>
      <c r="I7" s="7">
        <f t="shared" si="2"/>
        <v>771.4159999999999</v>
      </c>
      <c r="J7" s="21">
        <v>30000</v>
      </c>
      <c r="K7" s="51">
        <v>521</v>
      </c>
      <c r="L7" s="7">
        <f t="shared" si="3"/>
        <v>879.448</v>
      </c>
      <c r="M7" s="6">
        <v>10000</v>
      </c>
      <c r="N7" s="51">
        <v>536</v>
      </c>
      <c r="O7" s="7">
        <f t="shared" si="4"/>
        <v>904.7679999999999</v>
      </c>
      <c r="P7" s="6">
        <v>10000</v>
      </c>
      <c r="Q7" s="51">
        <v>527</v>
      </c>
      <c r="R7" s="7">
        <f t="shared" si="5"/>
        <v>889.576</v>
      </c>
      <c r="S7" s="6">
        <v>10000</v>
      </c>
      <c r="T7" s="51">
        <v>520</v>
      </c>
      <c r="U7" s="7">
        <f t="shared" si="6"/>
        <v>877.76</v>
      </c>
      <c r="V7" s="6"/>
      <c r="W7" s="6">
        <v>40000</v>
      </c>
      <c r="X7" s="7">
        <f>B7-5</f>
        <v>283</v>
      </c>
      <c r="Y7" s="7">
        <f t="shared" si="7"/>
        <v>477.704</v>
      </c>
      <c r="Z7" s="6">
        <v>40000</v>
      </c>
      <c r="AA7" s="38">
        <v>288</v>
      </c>
      <c r="AB7" s="7">
        <f t="shared" si="10"/>
        <v>486.144</v>
      </c>
      <c r="AC7" s="6">
        <v>40000</v>
      </c>
      <c r="AD7" s="38">
        <v>385</v>
      </c>
      <c r="AE7" s="7">
        <f t="shared" si="8"/>
        <v>649.88</v>
      </c>
      <c r="AF7" s="6"/>
      <c r="AG7" s="6">
        <v>40000</v>
      </c>
      <c r="AH7" s="8">
        <v>147</v>
      </c>
      <c r="AI7" s="7">
        <f t="shared" si="9"/>
        <v>248.136</v>
      </c>
    </row>
    <row r="8" spans="1:35" ht="12.75">
      <c r="A8" s="21">
        <v>42800</v>
      </c>
      <c r="B8" s="53">
        <v>413</v>
      </c>
      <c r="C8" s="7">
        <f t="shared" si="0"/>
        <v>697.144</v>
      </c>
      <c r="D8" s="21">
        <v>41500</v>
      </c>
      <c r="E8" s="53">
        <v>457</v>
      </c>
      <c r="F8" s="7">
        <f t="shared" si="1"/>
        <v>771.4159999999999</v>
      </c>
      <c r="G8" s="6">
        <v>30000</v>
      </c>
      <c r="H8" s="38">
        <v>543</v>
      </c>
      <c r="I8" s="7">
        <f t="shared" si="2"/>
        <v>916.584</v>
      </c>
      <c r="J8" s="6">
        <v>20000</v>
      </c>
      <c r="K8" s="51">
        <v>545</v>
      </c>
      <c r="L8" s="7">
        <f t="shared" si="3"/>
        <v>919.9599999999999</v>
      </c>
      <c r="M8" s="8">
        <v>0</v>
      </c>
      <c r="N8" s="7">
        <v>514</v>
      </c>
      <c r="O8" s="7">
        <f t="shared" si="4"/>
        <v>867.632</v>
      </c>
      <c r="P8" s="8">
        <v>0</v>
      </c>
      <c r="Q8" s="7">
        <v>491</v>
      </c>
      <c r="R8" s="7">
        <f t="shared" si="5"/>
        <v>828.808</v>
      </c>
      <c r="S8" s="8">
        <v>0</v>
      </c>
      <c r="T8" s="7">
        <v>460</v>
      </c>
      <c r="U8" s="7">
        <f t="shared" si="6"/>
        <v>776.48</v>
      </c>
      <c r="V8" s="8"/>
      <c r="W8" s="13">
        <v>43000</v>
      </c>
      <c r="X8" s="7">
        <f aca="true" t="shared" si="11" ref="X8:X13">B8+5</f>
        <v>418</v>
      </c>
      <c r="Y8" s="7">
        <f t="shared" si="7"/>
        <v>705.584</v>
      </c>
      <c r="Z8" s="13">
        <v>40000</v>
      </c>
      <c r="AA8" s="38">
        <v>529</v>
      </c>
      <c r="AB8" s="7">
        <f t="shared" si="10"/>
        <v>892.952</v>
      </c>
      <c r="AC8" s="13">
        <v>40000</v>
      </c>
      <c r="AD8" s="38">
        <v>529</v>
      </c>
      <c r="AE8" s="7">
        <f t="shared" si="8"/>
        <v>892.952</v>
      </c>
      <c r="AF8" s="6"/>
      <c r="AG8" s="21">
        <v>42800</v>
      </c>
      <c r="AH8" s="8">
        <v>215</v>
      </c>
      <c r="AI8" s="7">
        <f t="shared" si="9"/>
        <v>362.92</v>
      </c>
    </row>
    <row r="9" spans="1:35" ht="12.75">
      <c r="A9" s="13">
        <v>40000</v>
      </c>
      <c r="B9" s="38">
        <v>539</v>
      </c>
      <c r="C9" s="7">
        <f>B9*1.688</f>
        <v>909.832</v>
      </c>
      <c r="D9" s="13">
        <v>40000</v>
      </c>
      <c r="E9" s="38">
        <v>529</v>
      </c>
      <c r="F9" s="7">
        <f t="shared" si="1"/>
        <v>892.952</v>
      </c>
      <c r="G9" s="6">
        <v>20000</v>
      </c>
      <c r="H9" s="38">
        <v>549</v>
      </c>
      <c r="I9" s="7">
        <f t="shared" si="2"/>
        <v>926.712</v>
      </c>
      <c r="J9" s="6">
        <v>10000</v>
      </c>
      <c r="K9" s="51">
        <v>546</v>
      </c>
      <c r="L9" s="7">
        <f t="shared" si="3"/>
        <v>921.648</v>
      </c>
      <c r="P9" s="6"/>
      <c r="Q9" s="7"/>
      <c r="R9" s="7"/>
      <c r="S9" s="6"/>
      <c r="T9" s="7"/>
      <c r="U9" s="7"/>
      <c r="W9" s="6">
        <v>40000</v>
      </c>
      <c r="X9" s="7">
        <f t="shared" si="11"/>
        <v>544</v>
      </c>
      <c r="Y9" s="7">
        <f t="shared" si="7"/>
        <v>918.2719999999999</v>
      </c>
      <c r="Z9" s="13">
        <v>30000</v>
      </c>
      <c r="AA9" s="38">
        <v>543</v>
      </c>
      <c r="AB9" s="7">
        <f t="shared" si="10"/>
        <v>916.584</v>
      </c>
      <c r="AC9" s="13">
        <v>30000</v>
      </c>
      <c r="AD9" s="38">
        <v>543</v>
      </c>
      <c r="AE9" s="7">
        <f>AD9*1.688</f>
        <v>916.584</v>
      </c>
      <c r="AF9" s="8"/>
      <c r="AG9" s="13">
        <v>40000</v>
      </c>
      <c r="AH9" s="8">
        <v>285</v>
      </c>
      <c r="AI9" s="7">
        <f>AH9*1.688</f>
        <v>481.08</v>
      </c>
    </row>
    <row r="10" spans="1:35" ht="12.75">
      <c r="A10" s="13">
        <v>30000</v>
      </c>
      <c r="B10" s="38">
        <v>553</v>
      </c>
      <c r="C10" s="7">
        <f>B10*1.688</f>
        <v>933.4639999999999</v>
      </c>
      <c r="D10" s="13">
        <v>30000</v>
      </c>
      <c r="E10" s="38">
        <v>543</v>
      </c>
      <c r="F10" s="7">
        <f t="shared" si="1"/>
        <v>916.584</v>
      </c>
      <c r="G10" s="6">
        <v>10000</v>
      </c>
      <c r="H10" s="38">
        <v>554</v>
      </c>
      <c r="I10" s="7">
        <f t="shared" si="2"/>
        <v>935.1519999999999</v>
      </c>
      <c r="J10" s="8">
        <v>0</v>
      </c>
      <c r="K10" s="7">
        <v>540</v>
      </c>
      <c r="L10" s="7">
        <f t="shared" si="3"/>
        <v>911.52</v>
      </c>
      <c r="P10" s="8"/>
      <c r="Q10" s="7"/>
      <c r="R10" s="7"/>
      <c r="S10" s="8"/>
      <c r="T10" s="8"/>
      <c r="U10" s="8"/>
      <c r="W10" s="13">
        <v>30000</v>
      </c>
      <c r="X10" s="7">
        <f t="shared" si="11"/>
        <v>558</v>
      </c>
      <c r="Y10" s="7">
        <f>X10*1.688</f>
        <v>941.904</v>
      </c>
      <c r="Z10" s="13">
        <v>20000</v>
      </c>
      <c r="AA10" s="38">
        <v>561</v>
      </c>
      <c r="AB10" s="7">
        <f t="shared" si="10"/>
        <v>946.968</v>
      </c>
      <c r="AC10" s="13">
        <v>20000</v>
      </c>
      <c r="AD10" s="51">
        <v>557</v>
      </c>
      <c r="AE10" s="7">
        <f>AD10*1.688</f>
        <v>940.216</v>
      </c>
      <c r="AF10" s="8"/>
      <c r="AG10" s="13">
        <v>30000</v>
      </c>
      <c r="AH10" s="8">
        <v>355</v>
      </c>
      <c r="AI10" s="7">
        <f>AH10*1.688</f>
        <v>599.24</v>
      </c>
    </row>
    <row r="11" spans="1:35" ht="12.75">
      <c r="A11" s="13">
        <v>20000</v>
      </c>
      <c r="B11" s="38">
        <v>570</v>
      </c>
      <c r="C11" s="7">
        <f>B11*1.688</f>
        <v>962.16</v>
      </c>
      <c r="D11" s="13">
        <v>20000</v>
      </c>
      <c r="E11" s="38">
        <v>555</v>
      </c>
      <c r="F11" s="7">
        <f t="shared" si="1"/>
        <v>936.8399999999999</v>
      </c>
      <c r="G11" s="8">
        <v>0</v>
      </c>
      <c r="H11" s="7">
        <v>540</v>
      </c>
      <c r="I11" s="7">
        <f t="shared" si="2"/>
        <v>911.52</v>
      </c>
      <c r="P11" s="8"/>
      <c r="Q11" s="8"/>
      <c r="R11" s="8"/>
      <c r="S11" s="8"/>
      <c r="T11" s="8"/>
      <c r="U11" s="8"/>
      <c r="W11" s="13">
        <v>20000</v>
      </c>
      <c r="X11" s="7">
        <f t="shared" si="11"/>
        <v>575</v>
      </c>
      <c r="Y11" s="7">
        <f>X11*1.688</f>
        <v>970.6</v>
      </c>
      <c r="Z11" s="13">
        <v>10000</v>
      </c>
      <c r="AA11" s="51">
        <v>572</v>
      </c>
      <c r="AB11" s="7">
        <f t="shared" si="10"/>
        <v>965.536</v>
      </c>
      <c r="AC11" s="13">
        <v>10000</v>
      </c>
      <c r="AD11" s="51">
        <v>564</v>
      </c>
      <c r="AE11" s="7">
        <f>AD11*1.688</f>
        <v>952.0319999999999</v>
      </c>
      <c r="AF11" s="8"/>
      <c r="AG11" s="13">
        <v>20000</v>
      </c>
      <c r="AH11" s="8">
        <v>430</v>
      </c>
      <c r="AI11" s="7">
        <f>AH11*1.688</f>
        <v>725.84</v>
      </c>
    </row>
    <row r="12" spans="1:35" ht="12.75">
      <c r="A12" s="13">
        <v>10000</v>
      </c>
      <c r="B12" s="38">
        <v>582</v>
      </c>
      <c r="C12" s="7">
        <f>B12*1.688</f>
        <v>982.4159999999999</v>
      </c>
      <c r="D12" s="13">
        <v>10000</v>
      </c>
      <c r="E12" s="38">
        <v>563</v>
      </c>
      <c r="F12" s="7">
        <f t="shared" si="1"/>
        <v>950.3439999999999</v>
      </c>
      <c r="P12" s="8"/>
      <c r="Q12" s="8"/>
      <c r="R12" s="8"/>
      <c r="S12" s="8"/>
      <c r="T12" s="8"/>
      <c r="U12" s="8"/>
      <c r="W12" s="13">
        <v>10000</v>
      </c>
      <c r="X12" s="7">
        <f t="shared" si="11"/>
        <v>587</v>
      </c>
      <c r="Y12" s="7">
        <f>X12*1.688</f>
        <v>990.856</v>
      </c>
      <c r="Z12" s="8">
        <v>0</v>
      </c>
      <c r="AA12" s="7">
        <v>540</v>
      </c>
      <c r="AB12" s="7">
        <f t="shared" si="10"/>
        <v>911.52</v>
      </c>
      <c r="AC12" s="8">
        <v>0</v>
      </c>
      <c r="AD12" s="7">
        <v>508</v>
      </c>
      <c r="AE12" s="7">
        <f>AD12*1.688</f>
        <v>857.504</v>
      </c>
      <c r="AF12" s="8"/>
      <c r="AG12" s="13">
        <v>10000</v>
      </c>
      <c r="AH12" s="8">
        <v>495</v>
      </c>
      <c r="AI12" s="7">
        <f>AH12*1.688</f>
        <v>835.56</v>
      </c>
    </row>
    <row r="13" spans="1:35" ht="12.75">
      <c r="A13" s="8">
        <v>0</v>
      </c>
      <c r="B13" s="8">
        <v>550</v>
      </c>
      <c r="C13" s="7">
        <f>B13*1.688</f>
        <v>928.4</v>
      </c>
      <c r="D13" s="8">
        <v>0</v>
      </c>
      <c r="E13" s="8">
        <v>540</v>
      </c>
      <c r="F13" s="7">
        <f t="shared" si="1"/>
        <v>911.52</v>
      </c>
      <c r="K13" s="25" t="s">
        <v>1596</v>
      </c>
      <c r="W13" s="8">
        <v>0</v>
      </c>
      <c r="X13" s="7">
        <f t="shared" si="11"/>
        <v>555</v>
      </c>
      <c r="Y13" s="7">
        <f>X13*1.688</f>
        <v>936.8399999999999</v>
      </c>
      <c r="AG13" s="8">
        <v>0</v>
      </c>
      <c r="AH13" s="8">
        <v>540</v>
      </c>
      <c r="AI13" s="7">
        <f>AH13*1.688</f>
        <v>911.52</v>
      </c>
    </row>
    <row r="15" spans="1:23" ht="12.75">
      <c r="A15" t="s">
        <v>704</v>
      </c>
      <c r="K15" s="55" t="s">
        <v>1594</v>
      </c>
      <c r="N15" s="55" t="s">
        <v>559</v>
      </c>
      <c r="W15" s="24" t="s">
        <v>606</v>
      </c>
    </row>
    <row r="16" spans="11:23" ht="12.75">
      <c r="K16" s="55" t="s">
        <v>1595</v>
      </c>
      <c r="N16" s="55" t="s">
        <v>560</v>
      </c>
      <c r="W16" s="24" t="s">
        <v>613</v>
      </c>
    </row>
    <row r="17" spans="1:11" ht="12.75">
      <c r="A17" s="33" t="s">
        <v>688</v>
      </c>
      <c r="K17" t="s">
        <v>1572</v>
      </c>
    </row>
    <row r="19" ht="12.75">
      <c r="A19" t="s">
        <v>598</v>
      </c>
    </row>
    <row r="20" ht="12.75">
      <c r="V20" s="8"/>
    </row>
    <row r="21" spans="22:24" ht="12.75">
      <c r="V21" s="22"/>
      <c r="W21" s="11"/>
      <c r="X21" s="11"/>
    </row>
    <row r="22" spans="9:24" ht="12.75">
      <c r="I22" s="1" t="s">
        <v>582</v>
      </c>
      <c r="M22" s="11" t="s">
        <v>708</v>
      </c>
      <c r="N22" s="11" t="s">
        <v>709</v>
      </c>
      <c r="P22" s="134" t="s">
        <v>544</v>
      </c>
      <c r="W22" s="40"/>
      <c r="X22" s="40"/>
    </row>
    <row r="23" spans="13:15" ht="12.75">
      <c r="M23" s="40" t="s">
        <v>565</v>
      </c>
      <c r="N23" s="40" t="s">
        <v>566</v>
      </c>
      <c r="O23" s="25"/>
    </row>
    <row r="24" spans="13:26" ht="12.75">
      <c r="M24" s="27" t="s">
        <v>1579</v>
      </c>
      <c r="N24" s="27" t="s">
        <v>1471</v>
      </c>
      <c r="O24" s="45" t="s">
        <v>622</v>
      </c>
      <c r="P24" s="139" t="s">
        <v>1473</v>
      </c>
      <c r="W24" s="27"/>
      <c r="X24" s="27"/>
      <c r="Z24" s="34"/>
    </row>
    <row r="25" spans="13:17" ht="12.75">
      <c r="M25" s="27" t="s">
        <v>1472</v>
      </c>
      <c r="N25" s="27" t="s">
        <v>1580</v>
      </c>
      <c r="O25" s="45" t="s">
        <v>830</v>
      </c>
      <c r="P25" s="24" t="s">
        <v>967</v>
      </c>
      <c r="Q25" s="40"/>
    </row>
    <row r="26" spans="13:17" ht="12.75">
      <c r="M26" s="27" t="s">
        <v>706</v>
      </c>
      <c r="N26" s="27" t="s">
        <v>710</v>
      </c>
      <c r="O26" s="45" t="s">
        <v>1070</v>
      </c>
      <c r="P26" s="8" t="s">
        <v>1465</v>
      </c>
      <c r="Q26" s="40"/>
    </row>
    <row r="27" spans="13:16" ht="12.75">
      <c r="M27" s="27" t="s">
        <v>707</v>
      </c>
      <c r="N27" s="135" t="s">
        <v>294</v>
      </c>
      <c r="P27" s="8" t="s">
        <v>1071</v>
      </c>
    </row>
    <row r="28" spans="12:17" ht="12.75">
      <c r="L28" s="27"/>
      <c r="M28" s="23" t="s">
        <v>1470</v>
      </c>
      <c r="N28" s="23" t="s">
        <v>1581</v>
      </c>
      <c r="Q28" s="40"/>
    </row>
    <row r="29" ht="12.75">
      <c r="L29" s="27"/>
    </row>
    <row r="30" spans="12:24" ht="12.75">
      <c r="L30" s="27"/>
      <c r="W30" s="127"/>
      <c r="X30" s="127"/>
    </row>
    <row r="31" spans="12:24" ht="12.75">
      <c r="L31" s="27"/>
      <c r="M31" s="127">
        <v>919</v>
      </c>
      <c r="N31" s="127">
        <v>1040</v>
      </c>
      <c r="O31" t="s">
        <v>723</v>
      </c>
      <c r="W31" s="77"/>
      <c r="X31" s="77"/>
    </row>
    <row r="32" spans="13:24" ht="12.75">
      <c r="M32" s="77">
        <f>M31*6.5</f>
        <v>5973.5</v>
      </c>
      <c r="N32" s="77">
        <f>N31*6.5</f>
        <v>6760</v>
      </c>
      <c r="O32" t="s">
        <v>1561</v>
      </c>
      <c r="Q32" s="24" t="s">
        <v>1431</v>
      </c>
      <c r="W32" s="77"/>
      <c r="X32" s="77"/>
    </row>
    <row r="33" spans="12:17" ht="12.75">
      <c r="L33" s="27"/>
      <c r="M33" s="77">
        <f>M31*6.8</f>
        <v>6249.2</v>
      </c>
      <c r="N33" s="77">
        <f>N31*6.8</f>
        <v>7072</v>
      </c>
      <c r="O33" t="s">
        <v>1562</v>
      </c>
      <c r="Q33" s="24" t="s">
        <v>1464</v>
      </c>
    </row>
    <row r="34" spans="12:17" ht="12.75">
      <c r="L34" s="27"/>
      <c r="M34" s="23" t="s">
        <v>1467</v>
      </c>
      <c r="N34" s="23" t="s">
        <v>557</v>
      </c>
      <c r="Q34" s="40"/>
    </row>
    <row r="35" spans="12:17" ht="12.75">
      <c r="L35" s="27"/>
      <c r="M35" s="111"/>
      <c r="N35" s="27"/>
      <c r="Q35" s="40"/>
    </row>
    <row r="36" spans="12:26" ht="12.75">
      <c r="L36" s="27"/>
      <c r="O36" s="14" t="s">
        <v>349</v>
      </c>
      <c r="P36" s="8"/>
      <c r="Z36" s="8"/>
    </row>
    <row r="37" spans="12:26" ht="12.75">
      <c r="L37" s="27"/>
      <c r="M37" s="27" t="s">
        <v>1484</v>
      </c>
      <c r="N37" s="27" t="s">
        <v>1484</v>
      </c>
      <c r="O37" t="s">
        <v>1480</v>
      </c>
      <c r="Z37" s="8"/>
    </row>
    <row r="38" spans="13:25" ht="12.75">
      <c r="M38" s="27" t="s">
        <v>1485</v>
      </c>
      <c r="N38" s="27" t="s">
        <v>1485</v>
      </c>
      <c r="O38" t="s">
        <v>1481</v>
      </c>
      <c r="Y38" s="14"/>
    </row>
    <row r="39" spans="13:25" ht="12.75">
      <c r="M39" s="27" t="s">
        <v>1603</v>
      </c>
      <c r="N39" s="27" t="s">
        <v>1603</v>
      </c>
      <c r="O39" t="s">
        <v>1482</v>
      </c>
      <c r="W39" s="27"/>
      <c r="Y39" s="27"/>
    </row>
    <row r="40" spans="13:25" ht="12.75">
      <c r="M40" s="27" t="s">
        <v>1582</v>
      </c>
      <c r="N40" s="27" t="s">
        <v>1582</v>
      </c>
      <c r="O40" t="s">
        <v>1483</v>
      </c>
      <c r="W40" s="27"/>
      <c r="Y40" s="27"/>
    </row>
    <row r="41" spans="13:25" ht="12.75">
      <c r="M41" s="23" t="s">
        <v>1474</v>
      </c>
      <c r="N41" s="114" t="s">
        <v>1583</v>
      </c>
      <c r="W41" s="27"/>
      <c r="Y41" s="27"/>
    </row>
    <row r="42" spans="23:24" ht="12.75">
      <c r="W42" s="23"/>
      <c r="X42" s="23"/>
    </row>
    <row r="43" spans="9:25" ht="12.75">
      <c r="I43" s="1" t="s">
        <v>583</v>
      </c>
      <c r="O43" s="14" t="s">
        <v>1073</v>
      </c>
      <c r="W43" s="27"/>
      <c r="X43" s="27"/>
      <c r="Y43" s="14"/>
    </row>
    <row r="44" spans="13:15" ht="12.75">
      <c r="M44" s="27" t="s">
        <v>552</v>
      </c>
      <c r="N44" s="27" t="s">
        <v>553</v>
      </c>
      <c r="O44" s="34" t="s">
        <v>1475</v>
      </c>
    </row>
    <row r="45" spans="13:15" ht="12.75">
      <c r="M45" s="27" t="s">
        <v>553</v>
      </c>
      <c r="N45" s="27" t="s">
        <v>1576</v>
      </c>
      <c r="O45" s="34" t="s">
        <v>1476</v>
      </c>
    </row>
    <row r="46" spans="13:16" ht="12.75">
      <c r="M46" s="27" t="s">
        <v>487</v>
      </c>
      <c r="N46" s="27" t="s">
        <v>1835</v>
      </c>
      <c r="O46" s="34" t="s">
        <v>1477</v>
      </c>
      <c r="P46" s="24"/>
    </row>
    <row r="47" spans="13:16" ht="12.75">
      <c r="M47" s="27" t="s">
        <v>554</v>
      </c>
      <c r="N47" s="27" t="s">
        <v>1577</v>
      </c>
      <c r="O47" s="34" t="s">
        <v>1478</v>
      </c>
      <c r="P47" s="24"/>
    </row>
    <row r="48" spans="13:15" ht="12.75">
      <c r="M48" s="27" t="s">
        <v>555</v>
      </c>
      <c r="N48" s="27" t="s">
        <v>1578</v>
      </c>
      <c r="O48" s="34" t="s">
        <v>1479</v>
      </c>
    </row>
    <row r="49" spans="13:14" ht="12.75">
      <c r="M49" s="23" t="s">
        <v>1702</v>
      </c>
      <c r="N49" s="114" t="s">
        <v>1574</v>
      </c>
    </row>
    <row r="51" spans="13:25" ht="12.75">
      <c r="M51" s="145" t="s">
        <v>1676</v>
      </c>
      <c r="N51" s="145" t="s">
        <v>1677</v>
      </c>
      <c r="O51" s="14" t="s">
        <v>1588</v>
      </c>
      <c r="P51" s="24"/>
      <c r="W51" s="27"/>
      <c r="Y51" s="34"/>
    </row>
    <row r="52" spans="13:23" ht="12.75">
      <c r="M52" s="27" t="s">
        <v>1564</v>
      </c>
      <c r="N52" s="39" t="s">
        <v>1377</v>
      </c>
      <c r="O52" t="s">
        <v>1475</v>
      </c>
      <c r="W52" s="23"/>
    </row>
    <row r="53" spans="13:15" ht="12.75">
      <c r="M53" s="27" t="s">
        <v>1566</v>
      </c>
      <c r="N53" s="39" t="s">
        <v>1586</v>
      </c>
      <c r="O53" t="s">
        <v>1565</v>
      </c>
    </row>
    <row r="54" spans="13:15" ht="12.75">
      <c r="M54" s="27" t="s">
        <v>1377</v>
      </c>
      <c r="N54" s="39" t="s">
        <v>1587</v>
      </c>
      <c r="O54" t="s">
        <v>1567</v>
      </c>
    </row>
    <row r="55" spans="13:24" ht="12.75">
      <c r="M55" s="27" t="s">
        <v>1568</v>
      </c>
      <c r="N55" s="72" t="s">
        <v>489</v>
      </c>
      <c r="O55" t="s">
        <v>1486</v>
      </c>
      <c r="X55" s="24"/>
    </row>
    <row r="56" spans="13:23" ht="12.75">
      <c r="M56" s="23" t="s">
        <v>1563</v>
      </c>
      <c r="N56" s="114" t="s">
        <v>1585</v>
      </c>
      <c r="W56" s="27"/>
    </row>
    <row r="57" ht="12.75">
      <c r="W57" s="27"/>
    </row>
    <row r="58" spans="13:19" ht="12.75">
      <c r="M58" s="145" t="s">
        <v>1675</v>
      </c>
      <c r="N58" s="145" t="s">
        <v>1675</v>
      </c>
      <c r="O58" s="14" t="s">
        <v>1670</v>
      </c>
      <c r="S58" s="24"/>
    </row>
    <row r="59" spans="13:19" ht="12.75">
      <c r="M59" s="27" t="s">
        <v>1592</v>
      </c>
      <c r="N59" s="27" t="s">
        <v>1590</v>
      </c>
      <c r="O59" t="s">
        <v>328</v>
      </c>
      <c r="Q59" s="135" t="s">
        <v>1656</v>
      </c>
      <c r="R59" s="135"/>
      <c r="S59" s="24"/>
    </row>
    <row r="60" spans="13:25" ht="12.75">
      <c r="M60" s="27" t="s">
        <v>1584</v>
      </c>
      <c r="N60" s="27" t="s">
        <v>1584</v>
      </c>
      <c r="O60" t="s">
        <v>329</v>
      </c>
      <c r="Q60" s="135" t="s">
        <v>1589</v>
      </c>
      <c r="R60" s="135"/>
      <c r="S60" s="23"/>
      <c r="Y60" s="55"/>
    </row>
    <row r="61" spans="13:24" ht="12.75">
      <c r="M61" s="27"/>
      <c r="N61" s="27"/>
      <c r="O61" t="s">
        <v>330</v>
      </c>
      <c r="Q61" s="135" t="s">
        <v>1657</v>
      </c>
      <c r="R61" s="135"/>
      <c r="X61" s="23"/>
    </row>
    <row r="62" spans="13:14" ht="12.75">
      <c r="M62" s="23" t="s">
        <v>1593</v>
      </c>
      <c r="N62" s="114" t="s">
        <v>1591</v>
      </c>
    </row>
    <row r="63" ht="12.75">
      <c r="N63" s="114"/>
    </row>
    <row r="64" spans="9:25" ht="12.75">
      <c r="I64" s="1" t="s">
        <v>584</v>
      </c>
      <c r="Y64" s="11"/>
    </row>
    <row r="65" spans="13:15" ht="12.75">
      <c r="M65" s="71" t="s">
        <v>547</v>
      </c>
      <c r="N65" s="71" t="s">
        <v>1575</v>
      </c>
      <c r="O65" s="14" t="s">
        <v>1680</v>
      </c>
    </row>
    <row r="66" spans="13:26" ht="12.75">
      <c r="M66" s="23" t="s">
        <v>1702</v>
      </c>
      <c r="N66" s="114" t="s">
        <v>1574</v>
      </c>
      <c r="Y66" s="27"/>
      <c r="Z66" s="34"/>
    </row>
    <row r="67" ht="12.75">
      <c r="Y67" s="27"/>
    </row>
    <row r="68" spans="13:26" ht="12.75">
      <c r="M68" s="27" t="s">
        <v>1865</v>
      </c>
      <c r="N68" s="27" t="s">
        <v>1864</v>
      </c>
      <c r="O68" t="s">
        <v>1573</v>
      </c>
      <c r="Y68" s="27"/>
      <c r="Z68" s="34"/>
    </row>
    <row r="69" spans="13:26" ht="12.75">
      <c r="M69" s="23"/>
      <c r="N69" s="114" t="s">
        <v>1574</v>
      </c>
      <c r="W69" s="94"/>
      <c r="X69" s="94"/>
      <c r="Y69" s="27"/>
      <c r="Z69" s="34"/>
    </row>
    <row r="70" spans="13:14" ht="12.75">
      <c r="M70" s="27"/>
      <c r="N70" s="27"/>
    </row>
    <row r="71" spans="13:25" ht="12.75">
      <c r="M71" s="27" t="s">
        <v>1821</v>
      </c>
      <c r="N71" s="27" t="s">
        <v>1821</v>
      </c>
      <c r="O71" t="s">
        <v>1765</v>
      </c>
      <c r="Y71" s="11"/>
    </row>
    <row r="72" spans="13:16" ht="12.75">
      <c r="M72" s="23" t="s">
        <v>546</v>
      </c>
      <c r="N72" s="114" t="s">
        <v>1571</v>
      </c>
      <c r="O72" t="s">
        <v>1770</v>
      </c>
      <c r="P72" s="136"/>
    </row>
    <row r="73" spans="23:25" ht="12.75">
      <c r="W73" s="40"/>
      <c r="X73" s="40"/>
      <c r="Y73" s="27"/>
    </row>
    <row r="74" spans="15:24" ht="12.75">
      <c r="O74" t="s">
        <v>1076</v>
      </c>
      <c r="W74" s="23"/>
      <c r="X74" s="23"/>
    </row>
    <row r="75" spans="23:24" ht="12.75">
      <c r="W75" s="27"/>
      <c r="X75" s="27"/>
    </row>
    <row r="76" spans="23:24" ht="12.75">
      <c r="W76" s="27"/>
      <c r="X76" s="27"/>
    </row>
    <row r="77" spans="14:25" ht="12.75">
      <c r="N77" s="27"/>
      <c r="O77" t="s">
        <v>260</v>
      </c>
      <c r="W77" s="27"/>
      <c r="X77" s="27"/>
      <c r="Y77" s="11"/>
    </row>
    <row r="78" spans="23:24" ht="12.75">
      <c r="W78" s="27"/>
      <c r="X78" s="27"/>
    </row>
    <row r="79" spans="14:25" ht="12.75">
      <c r="N79" s="23"/>
      <c r="W79" s="32"/>
      <c r="X79" s="32"/>
      <c r="Y79" s="32"/>
    </row>
    <row r="80" spans="15:24" ht="12.75">
      <c r="O80" s="11" t="s">
        <v>1754</v>
      </c>
      <c r="W80" s="39"/>
      <c r="X80" s="39"/>
    </row>
    <row r="81" spans="23:24" ht="12.75">
      <c r="W81" s="39"/>
      <c r="X81" s="39"/>
    </row>
    <row r="82" spans="13:24" ht="12.75">
      <c r="M82" s="40" t="s">
        <v>1779</v>
      </c>
      <c r="N82" s="40" t="s">
        <v>1779</v>
      </c>
      <c r="O82" s="34" t="s">
        <v>1877</v>
      </c>
      <c r="W82" s="23"/>
      <c r="X82" s="23"/>
    </row>
    <row r="83" spans="13:14" ht="12.75">
      <c r="M83" s="23" t="s">
        <v>545</v>
      </c>
      <c r="N83" s="23" t="s">
        <v>545</v>
      </c>
    </row>
    <row r="85" spans="9:24" ht="12.75">
      <c r="I85" s="1"/>
      <c r="O85" s="14" t="s">
        <v>1077</v>
      </c>
      <c r="X85" s="11"/>
    </row>
    <row r="86" spans="9:24" ht="12.75">
      <c r="I86" s="1" t="s">
        <v>585</v>
      </c>
      <c r="N86" s="40"/>
      <c r="O86" t="s">
        <v>1078</v>
      </c>
      <c r="X86" s="23"/>
    </row>
    <row r="88" spans="14:24" ht="12.75">
      <c r="N88" s="40"/>
      <c r="W88" s="39"/>
      <c r="X88" s="39"/>
    </row>
    <row r="89" spans="14:24" ht="12.75">
      <c r="N89" s="23"/>
      <c r="W89" s="32"/>
      <c r="X89" s="32"/>
    </row>
    <row r="90" ht="12.75">
      <c r="X90" s="24"/>
    </row>
    <row r="92" spans="23:24" ht="12.75">
      <c r="W92" s="40"/>
      <c r="X92" s="40"/>
    </row>
    <row r="93" spans="13:15" ht="12.75">
      <c r="M93" s="32" t="s">
        <v>567</v>
      </c>
      <c r="N93" s="32" t="s">
        <v>556</v>
      </c>
      <c r="O93" s="11" t="s">
        <v>715</v>
      </c>
    </row>
    <row r="94" spans="13:24" ht="12.75">
      <c r="M94" s="23"/>
      <c r="N94" s="23"/>
      <c r="X94" s="27"/>
    </row>
    <row r="95" spans="13:24" ht="12.75">
      <c r="M95" s="94">
        <v>6350</v>
      </c>
      <c r="N95" s="94">
        <v>7250</v>
      </c>
      <c r="O95" s="34" t="s">
        <v>1739</v>
      </c>
      <c r="P95" s="34" t="s">
        <v>1750</v>
      </c>
      <c r="X95" s="27"/>
    </row>
    <row r="96" spans="13:15" ht="12.75">
      <c r="M96" s="39">
        <v>1.22</v>
      </c>
      <c r="N96" s="39">
        <v>1.16</v>
      </c>
      <c r="O96" s="27" t="s">
        <v>714</v>
      </c>
    </row>
    <row r="97" spans="13:16" ht="12.75">
      <c r="M97" s="31">
        <f>(M95*M96)/3600</f>
        <v>2.1519444444444447</v>
      </c>
      <c r="N97" s="31">
        <f>(N95*N96)/3600</f>
        <v>2.3361111111111112</v>
      </c>
      <c r="O97" s="34" t="s">
        <v>1740</v>
      </c>
      <c r="P97" s="34" t="s">
        <v>1751</v>
      </c>
    </row>
    <row r="98" spans="14:16" ht="12.75">
      <c r="N98" s="31"/>
      <c r="O98" s="34"/>
      <c r="P98" s="34"/>
    </row>
    <row r="99" ht="12.75">
      <c r="N99" s="107"/>
    </row>
    <row r="102" ht="12.75">
      <c r="O102" s="11" t="s">
        <v>729</v>
      </c>
    </row>
    <row r="104" spans="13:15" ht="12.75">
      <c r="M104" s="39">
        <v>4</v>
      </c>
      <c r="N104" s="39">
        <v>4</v>
      </c>
      <c r="O104" s="14" t="s">
        <v>1079</v>
      </c>
    </row>
    <row r="105" spans="13:14" ht="12.75">
      <c r="M105" s="27" t="s">
        <v>1429</v>
      </c>
      <c r="N105" s="27" t="s">
        <v>1429</v>
      </c>
    </row>
    <row r="106" spans="13:16" ht="12.75">
      <c r="M106" s="39" t="s">
        <v>561</v>
      </c>
      <c r="N106" s="39" t="s">
        <v>561</v>
      </c>
      <c r="O106" t="s">
        <v>1632</v>
      </c>
      <c r="P106" s="137"/>
    </row>
    <row r="107" spans="9:16" ht="12.75">
      <c r="I107" s="1" t="s">
        <v>589</v>
      </c>
      <c r="M107" s="23" t="s">
        <v>1469</v>
      </c>
      <c r="N107" s="23" t="s">
        <v>1469</v>
      </c>
      <c r="P107" s="137" t="s">
        <v>1468</v>
      </c>
    </row>
    <row r="108" spans="13:16" ht="12.75">
      <c r="M108" s="23" t="s">
        <v>562</v>
      </c>
      <c r="N108" s="23" t="s">
        <v>562</v>
      </c>
      <c r="P108" s="134" t="s">
        <v>1570</v>
      </c>
    </row>
    <row r="109" ht="12.75">
      <c r="P109" s="134" t="s">
        <v>1569</v>
      </c>
    </row>
    <row r="111" spans="15:16" ht="12.75">
      <c r="O111" s="11" t="s">
        <v>708</v>
      </c>
      <c r="P111" s="137"/>
    </row>
    <row r="112" ht="12.75">
      <c r="O112" s="23" t="s">
        <v>1466</v>
      </c>
    </row>
    <row r="113" ht="12.75">
      <c r="M113" s="24" t="s">
        <v>740</v>
      </c>
    </row>
    <row r="115" ht="12.75">
      <c r="M115" s="39" t="s">
        <v>250</v>
      </c>
    </row>
    <row r="116" spans="13:19" ht="12.75">
      <c r="M116" s="32" t="s">
        <v>1834</v>
      </c>
      <c r="N116" s="32" t="s">
        <v>1825</v>
      </c>
      <c r="O116" s="60" t="s">
        <v>900</v>
      </c>
      <c r="P116" s="32" t="s">
        <v>3</v>
      </c>
      <c r="Q116" s="32" t="s">
        <v>2</v>
      </c>
      <c r="R116" s="32" t="s">
        <v>1069</v>
      </c>
      <c r="S116" s="32" t="s">
        <v>901</v>
      </c>
    </row>
    <row r="121" spans="13:19" ht="12.75">
      <c r="M121" s="27">
        <v>1</v>
      </c>
      <c r="N121" s="116" t="s">
        <v>1108</v>
      </c>
      <c r="O121" t="s">
        <v>1109</v>
      </c>
      <c r="P121" s="132" t="s">
        <v>902</v>
      </c>
      <c r="Q121" t="s">
        <v>903</v>
      </c>
      <c r="S121" s="25" t="s">
        <v>1356</v>
      </c>
    </row>
    <row r="124" spans="15:24" ht="12.75">
      <c r="O124" s="11" t="s">
        <v>709</v>
      </c>
      <c r="P124" s="137"/>
      <c r="X124" s="11"/>
    </row>
    <row r="125" spans="15:24" ht="12.75">
      <c r="O125" s="23" t="s">
        <v>878</v>
      </c>
      <c r="X125" s="23"/>
    </row>
    <row r="126" ht="12.75">
      <c r="M126" s="24" t="s">
        <v>740</v>
      </c>
    </row>
    <row r="127" spans="23:25" ht="12.75">
      <c r="W127" s="39"/>
      <c r="X127" s="39"/>
      <c r="Y127" s="39"/>
    </row>
    <row r="128" spans="9:25" ht="12.75">
      <c r="I128" s="1" t="s">
        <v>590</v>
      </c>
      <c r="K128" s="39" t="s">
        <v>577</v>
      </c>
      <c r="L128" s="39" t="s">
        <v>6</v>
      </c>
      <c r="M128" s="39" t="s">
        <v>578</v>
      </c>
      <c r="W128" s="32"/>
      <c r="X128" s="32"/>
      <c r="Y128" s="32"/>
    </row>
    <row r="129" spans="11:19" ht="12.75">
      <c r="K129" s="32" t="s">
        <v>1834</v>
      </c>
      <c r="L129" s="32" t="s">
        <v>1834</v>
      </c>
      <c r="M129" s="32" t="s">
        <v>1834</v>
      </c>
      <c r="N129" s="32" t="s">
        <v>1825</v>
      </c>
      <c r="O129" s="60" t="s">
        <v>900</v>
      </c>
      <c r="P129" s="32" t="s">
        <v>3</v>
      </c>
      <c r="Q129" s="32" t="s">
        <v>2</v>
      </c>
      <c r="R129" s="32" t="s">
        <v>1069</v>
      </c>
      <c r="S129" s="32" t="s">
        <v>901</v>
      </c>
    </row>
    <row r="130" spans="11:12" ht="12.75">
      <c r="K130" s="23" t="s">
        <v>1430</v>
      </c>
      <c r="L130" s="23" t="s">
        <v>1430</v>
      </c>
    </row>
    <row r="131" spans="23:25" ht="12.75">
      <c r="W131" s="40"/>
      <c r="X131" s="40"/>
      <c r="Y131" s="40"/>
    </row>
    <row r="132" spans="11:25" ht="12.75">
      <c r="K132" s="27">
        <v>1</v>
      </c>
      <c r="L132" s="27">
        <v>1</v>
      </c>
      <c r="M132" s="27">
        <v>1</v>
      </c>
      <c r="N132" s="116" t="s">
        <v>1630</v>
      </c>
      <c r="O132" s="34" t="s">
        <v>739</v>
      </c>
      <c r="P132" s="59" t="s">
        <v>904</v>
      </c>
      <c r="Q132" t="s">
        <v>1802</v>
      </c>
      <c r="R132" t="s">
        <v>1025</v>
      </c>
      <c r="W132" s="40"/>
      <c r="X132" s="40"/>
      <c r="Y132" s="40"/>
    </row>
    <row r="133" spans="11:25" ht="12.75">
      <c r="K133" s="27"/>
      <c r="L133" s="27"/>
      <c r="M133" s="27"/>
      <c r="W133" s="40"/>
      <c r="X133" s="40"/>
      <c r="Y133" s="40"/>
    </row>
    <row r="134" spans="11:25" ht="12.75">
      <c r="K134" s="27">
        <v>1</v>
      </c>
      <c r="L134" s="27">
        <v>1</v>
      </c>
      <c r="M134" s="27">
        <v>1</v>
      </c>
      <c r="N134" s="59" t="s">
        <v>1875</v>
      </c>
      <c r="O134" s="34" t="s">
        <v>563</v>
      </c>
      <c r="P134" s="132" t="s">
        <v>1068</v>
      </c>
      <c r="Q134" s="45" t="s">
        <v>728</v>
      </c>
      <c r="W134" s="40"/>
      <c r="X134" s="40"/>
      <c r="Y134" s="40"/>
    </row>
    <row r="135" spans="11:26" ht="12.75">
      <c r="K135" s="27">
        <v>1</v>
      </c>
      <c r="L135" s="27">
        <v>1</v>
      </c>
      <c r="M135" s="27">
        <v>1</v>
      </c>
      <c r="N135" s="59" t="s">
        <v>1635</v>
      </c>
      <c r="O135" s="34" t="s">
        <v>564</v>
      </c>
      <c r="P135" s="132" t="s">
        <v>1645</v>
      </c>
      <c r="Q135" s="45" t="s">
        <v>728</v>
      </c>
      <c r="R135" s="45" t="s">
        <v>1637</v>
      </c>
      <c r="W135" s="40"/>
      <c r="X135" s="40"/>
      <c r="Y135" s="40"/>
      <c r="Z135" s="25"/>
    </row>
    <row r="136" spans="11:26" ht="12.75">
      <c r="K136" s="27"/>
      <c r="L136" s="27"/>
      <c r="M136" s="27"/>
      <c r="W136" s="40"/>
      <c r="X136" s="40"/>
      <c r="Y136" s="40"/>
      <c r="Z136" s="25"/>
    </row>
    <row r="137" spans="11:17" ht="12.75">
      <c r="K137" s="27">
        <v>1</v>
      </c>
      <c r="L137" s="27">
        <v>1</v>
      </c>
      <c r="M137" s="27">
        <v>1</v>
      </c>
      <c r="N137" s="116" t="s">
        <v>1044</v>
      </c>
      <c r="O137" s="34" t="s">
        <v>624</v>
      </c>
      <c r="P137" s="132" t="s">
        <v>4</v>
      </c>
      <c r="Q137" s="34" t="s">
        <v>364</v>
      </c>
    </row>
    <row r="138" spans="11:25" ht="12.75">
      <c r="K138" s="27"/>
      <c r="L138" s="27"/>
      <c r="M138" s="27">
        <v>1</v>
      </c>
      <c r="N138" s="116" t="s">
        <v>1045</v>
      </c>
      <c r="O138" s="34" t="s">
        <v>625</v>
      </c>
      <c r="P138" s="132" t="s">
        <v>1890</v>
      </c>
      <c r="Q138" s="34" t="s">
        <v>364</v>
      </c>
      <c r="W138" s="40"/>
      <c r="X138" s="40"/>
      <c r="Y138" s="40"/>
    </row>
    <row r="139" spans="11:25" ht="12.75">
      <c r="K139" s="27"/>
      <c r="L139" s="27"/>
      <c r="M139" s="27"/>
      <c r="W139" s="40"/>
      <c r="X139" s="40"/>
      <c r="Y139" s="40"/>
    </row>
    <row r="140" spans="11:19" ht="12.75">
      <c r="K140" s="27"/>
      <c r="L140" s="27"/>
      <c r="M140" s="27">
        <v>1</v>
      </c>
      <c r="N140" s="116" t="s">
        <v>1108</v>
      </c>
      <c r="O140" t="s">
        <v>1109</v>
      </c>
      <c r="P140" s="132" t="s">
        <v>902</v>
      </c>
      <c r="Q140" t="s">
        <v>903</v>
      </c>
      <c r="S140" s="25" t="s">
        <v>1356</v>
      </c>
    </row>
    <row r="141" spans="11:13" ht="12.75">
      <c r="K141" s="27"/>
      <c r="L141" s="27"/>
      <c r="M141" s="27"/>
    </row>
    <row r="142" spans="11:13" ht="12.75">
      <c r="K142" s="27"/>
      <c r="L142" s="27"/>
      <c r="M142" s="27"/>
    </row>
    <row r="143" spans="11:13" ht="12.75">
      <c r="K143" s="27"/>
      <c r="L143" s="27"/>
      <c r="M143" s="27"/>
    </row>
    <row r="144" spans="11:13" ht="12.75">
      <c r="K144" s="27"/>
      <c r="L144" s="27"/>
      <c r="M144" s="27"/>
    </row>
    <row r="149" ht="12.75">
      <c r="I149" s="1" t="s">
        <v>593</v>
      </c>
    </row>
    <row r="169" ht="12.75">
      <c r="I169" s="1"/>
    </row>
    <row r="189" ht="12.75">
      <c r="I189" s="1"/>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K214"/>
  <sheetViews>
    <sheetView workbookViewId="0" topLeftCell="H52">
      <selection activeCell="L64" sqref="L64"/>
    </sheetView>
  </sheetViews>
  <sheetFormatPr defaultColWidth="9.140625" defaultRowHeight="12.75"/>
  <cols>
    <col min="1" max="14" width="10.421875" style="0" customWidth="1"/>
    <col min="15" max="15" width="12.140625" style="0" customWidth="1"/>
    <col min="16" max="16" width="10.421875" style="0" customWidth="1"/>
    <col min="17" max="17" width="12.8515625" style="0" customWidth="1"/>
    <col min="18" max="18" width="11.28125" style="0" customWidth="1"/>
    <col min="19" max="19" width="10.421875" style="0" customWidth="1"/>
    <col min="20" max="20" width="3.28125" style="0" customWidth="1"/>
    <col min="21" max="24" width="10.421875" style="0" customWidth="1"/>
    <col min="25" max="25" width="10.00390625" style="0" customWidth="1"/>
    <col min="26" max="27" width="10.421875" style="0" customWidth="1"/>
    <col min="28" max="28" width="10.00390625" style="0" customWidth="1"/>
    <col min="29" max="32" width="10.421875" style="0" customWidth="1"/>
    <col min="33" max="33" width="4.28125" style="0" customWidth="1"/>
    <col min="34" max="35" width="10.421875" style="0" customWidth="1"/>
    <col min="36" max="36" width="11.7109375" style="0" customWidth="1"/>
    <col min="37" max="50" width="10.421875" style="0" customWidth="1"/>
    <col min="51" max="51" width="3.00390625" style="0" customWidth="1"/>
    <col min="52" max="16384" width="10.421875" style="0" customWidth="1"/>
  </cols>
  <sheetData>
    <row r="1" spans="1:36"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c r="U1" s="3" t="s">
        <v>597</v>
      </c>
      <c r="V1" t="s">
        <v>634</v>
      </c>
      <c r="W1" s="8" t="s">
        <v>602</v>
      </c>
      <c r="X1" s="15" t="s">
        <v>594</v>
      </c>
      <c r="Y1" t="s">
        <v>634</v>
      </c>
      <c r="Z1" s="8" t="s">
        <v>602</v>
      </c>
      <c r="AA1" s="15" t="s">
        <v>595</v>
      </c>
      <c r="AB1" t="s">
        <v>634</v>
      </c>
      <c r="AC1" s="8" t="s">
        <v>602</v>
      </c>
      <c r="AD1" s="15" t="s">
        <v>596</v>
      </c>
      <c r="AE1" t="s">
        <v>634</v>
      </c>
      <c r="AF1" s="8" t="s">
        <v>602</v>
      </c>
      <c r="AG1" s="15"/>
      <c r="AH1" s="1" t="s">
        <v>604</v>
      </c>
      <c r="AI1" t="s">
        <v>634</v>
      </c>
      <c r="AJ1" s="8" t="s">
        <v>602</v>
      </c>
    </row>
    <row r="2" spans="1:36" ht="12.75">
      <c r="A2" s="113" t="s">
        <v>1798</v>
      </c>
      <c r="C2" s="8"/>
      <c r="D2" s="4"/>
      <c r="F2" s="8"/>
      <c r="G2" s="4"/>
      <c r="I2" s="8"/>
      <c r="J2" s="4"/>
      <c r="L2" s="8"/>
      <c r="M2" s="4"/>
      <c r="O2" s="8"/>
      <c r="P2" s="4"/>
      <c r="R2" s="8"/>
      <c r="S2" s="4"/>
      <c r="Z2" s="8"/>
      <c r="AA2" s="4"/>
      <c r="AC2" s="8"/>
      <c r="AD2" s="4"/>
      <c r="AF2" s="8"/>
      <c r="AG2" s="4"/>
      <c r="AH2" s="24" t="s">
        <v>605</v>
      </c>
      <c r="AJ2" s="8"/>
    </row>
    <row r="3" spans="1:37" ht="12.75">
      <c r="A3" s="8">
        <v>0</v>
      </c>
      <c r="B3" s="74">
        <v>93</v>
      </c>
      <c r="C3" s="7">
        <f aca="true" t="shared" si="0" ref="C3:C13">B3*1.688</f>
        <v>156.984</v>
      </c>
      <c r="D3" s="8">
        <v>0</v>
      </c>
      <c r="E3" s="74">
        <v>154</v>
      </c>
      <c r="F3" s="7">
        <f aca="true" t="shared" si="1" ref="F3:F12">E3*1.688</f>
        <v>259.952</v>
      </c>
      <c r="G3" s="8">
        <v>0</v>
      </c>
      <c r="H3" s="65">
        <v>204</v>
      </c>
      <c r="I3" s="7">
        <f aca="true" t="shared" si="2" ref="I3:I10">H3*1.688</f>
        <v>344.352</v>
      </c>
      <c r="J3" s="8">
        <v>0</v>
      </c>
      <c r="K3" s="65">
        <v>247</v>
      </c>
      <c r="L3" s="7">
        <f aca="true" t="shared" si="3" ref="L3:L10">K3*1.688</f>
        <v>416.936</v>
      </c>
      <c r="M3" s="8">
        <v>0</v>
      </c>
      <c r="N3" s="65">
        <v>284</v>
      </c>
      <c r="O3" s="7">
        <f aca="true" t="shared" si="4" ref="O3:O10">N3*1.688</f>
        <v>479.392</v>
      </c>
      <c r="P3" s="8">
        <v>0</v>
      </c>
      <c r="Q3" s="65">
        <v>318</v>
      </c>
      <c r="R3" s="7">
        <f aca="true" t="shared" si="5" ref="R3:R9">Q3*1.688</f>
        <v>536.784</v>
      </c>
      <c r="S3" s="8"/>
      <c r="T3" s="7"/>
      <c r="U3" s="8">
        <v>0</v>
      </c>
      <c r="V3" s="7">
        <f aca="true" t="shared" si="6" ref="V3:V8">B3-10</f>
        <v>83</v>
      </c>
      <c r="W3" s="7">
        <f aca="true" t="shared" si="7" ref="W3:W9">V3*1.688</f>
        <v>140.10399999999998</v>
      </c>
      <c r="X3" s="8">
        <v>0</v>
      </c>
      <c r="Y3" s="74">
        <v>112</v>
      </c>
      <c r="Z3" s="7">
        <f>Y3*1.688</f>
        <v>189.05599999999998</v>
      </c>
      <c r="AA3" s="8">
        <v>0</v>
      </c>
      <c r="AB3" s="74">
        <v>173</v>
      </c>
      <c r="AC3" s="7">
        <f aca="true" t="shared" si="8" ref="AC3:AC12">AB3*1.688</f>
        <v>292.024</v>
      </c>
      <c r="AD3" s="8">
        <v>0</v>
      </c>
      <c r="AE3" s="65">
        <v>230</v>
      </c>
      <c r="AF3" s="7">
        <f aca="true" t="shared" si="9" ref="AF3:AF10">AE3*1.688</f>
        <v>388.24</v>
      </c>
      <c r="AG3" s="8"/>
      <c r="AH3" s="8">
        <v>0</v>
      </c>
      <c r="AI3" s="74">
        <v>93</v>
      </c>
      <c r="AJ3" s="7">
        <f aca="true" t="shared" si="10" ref="AJ3:AJ13">AI3*1.688</f>
        <v>156.984</v>
      </c>
      <c r="AK3" s="7"/>
    </row>
    <row r="4" spans="1:37" ht="12.75">
      <c r="A4" s="20">
        <v>5000</v>
      </c>
      <c r="B4" s="33">
        <v>100</v>
      </c>
      <c r="C4" s="7">
        <f t="shared" si="0"/>
        <v>168.79999999999998</v>
      </c>
      <c r="D4" s="20">
        <v>5000</v>
      </c>
      <c r="E4" s="38">
        <v>167</v>
      </c>
      <c r="F4" s="7">
        <f t="shared" si="1"/>
        <v>281.896</v>
      </c>
      <c r="G4" s="20">
        <v>5000</v>
      </c>
      <c r="H4" s="38">
        <v>221</v>
      </c>
      <c r="I4" s="7">
        <f t="shared" si="2"/>
        <v>373.048</v>
      </c>
      <c r="J4" s="20">
        <v>5000</v>
      </c>
      <c r="K4" s="51">
        <v>267</v>
      </c>
      <c r="L4" s="7">
        <f t="shared" si="3"/>
        <v>450.69599999999997</v>
      </c>
      <c r="M4" s="20">
        <v>5000</v>
      </c>
      <c r="N4" s="51">
        <v>306</v>
      </c>
      <c r="O4" s="7">
        <f t="shared" si="4"/>
        <v>516.528</v>
      </c>
      <c r="P4" s="20">
        <v>5000</v>
      </c>
      <c r="Q4" s="51">
        <v>343</v>
      </c>
      <c r="R4" s="7">
        <f t="shared" si="5"/>
        <v>578.984</v>
      </c>
      <c r="S4" s="20"/>
      <c r="T4" s="51"/>
      <c r="U4" s="20">
        <v>5000</v>
      </c>
      <c r="V4" s="7">
        <f t="shared" si="6"/>
        <v>90</v>
      </c>
      <c r="W4" s="7">
        <f t="shared" si="7"/>
        <v>151.92</v>
      </c>
      <c r="X4" s="20">
        <v>5000</v>
      </c>
      <c r="Y4" s="33">
        <v>120</v>
      </c>
      <c r="Z4" s="7">
        <f aca="true" t="shared" si="11" ref="Z4:Z13">Y4*1.688</f>
        <v>202.56</v>
      </c>
      <c r="AA4" s="20">
        <v>5000</v>
      </c>
      <c r="AB4" s="38">
        <v>187</v>
      </c>
      <c r="AC4" s="7">
        <f t="shared" si="8"/>
        <v>315.656</v>
      </c>
      <c r="AD4" s="20">
        <v>5000</v>
      </c>
      <c r="AE4" s="74">
        <v>248</v>
      </c>
      <c r="AF4" s="7">
        <f t="shared" si="9"/>
        <v>418.62399999999997</v>
      </c>
      <c r="AG4" s="20"/>
      <c r="AH4" s="20">
        <v>5000</v>
      </c>
      <c r="AI4" s="33">
        <v>100</v>
      </c>
      <c r="AJ4" s="7">
        <f t="shared" si="10"/>
        <v>168.79999999999998</v>
      </c>
      <c r="AK4" s="7"/>
    </row>
    <row r="5" spans="1:37" ht="12.75">
      <c r="A5" s="6">
        <v>10000</v>
      </c>
      <c r="B5" s="33">
        <v>112</v>
      </c>
      <c r="C5" s="7">
        <f t="shared" si="0"/>
        <v>189.05599999999998</v>
      </c>
      <c r="D5" s="6">
        <v>10000</v>
      </c>
      <c r="E5" s="52">
        <v>184</v>
      </c>
      <c r="F5" s="7">
        <f t="shared" si="1"/>
        <v>310.592</v>
      </c>
      <c r="G5" s="6">
        <v>10000</v>
      </c>
      <c r="H5" s="52">
        <v>241</v>
      </c>
      <c r="I5" s="7">
        <f t="shared" si="2"/>
        <v>406.808</v>
      </c>
      <c r="J5" s="6">
        <v>10000</v>
      </c>
      <c r="K5" s="52">
        <v>293</v>
      </c>
      <c r="L5" s="7">
        <f t="shared" si="3"/>
        <v>494.584</v>
      </c>
      <c r="M5" s="6">
        <v>10000</v>
      </c>
      <c r="N5" s="52">
        <v>332</v>
      </c>
      <c r="O5" s="7">
        <f t="shared" si="4"/>
        <v>560.4159999999999</v>
      </c>
      <c r="P5" s="6">
        <v>10000</v>
      </c>
      <c r="Q5" s="52">
        <v>375</v>
      </c>
      <c r="R5" s="7">
        <f t="shared" si="5"/>
        <v>633</v>
      </c>
      <c r="S5" s="6"/>
      <c r="T5" s="7"/>
      <c r="U5" s="6">
        <v>10000</v>
      </c>
      <c r="V5" s="7">
        <f t="shared" si="6"/>
        <v>102</v>
      </c>
      <c r="W5" s="7">
        <f t="shared" si="7"/>
        <v>172.176</v>
      </c>
      <c r="X5" s="6">
        <v>10000</v>
      </c>
      <c r="Y5" s="33">
        <v>132</v>
      </c>
      <c r="Z5" s="7">
        <f t="shared" si="11"/>
        <v>222.816</v>
      </c>
      <c r="AA5" s="6">
        <v>10000</v>
      </c>
      <c r="AB5" s="52">
        <v>204</v>
      </c>
      <c r="AC5" s="7">
        <f t="shared" si="8"/>
        <v>344.352</v>
      </c>
      <c r="AD5" s="6">
        <v>10000</v>
      </c>
      <c r="AE5" s="81">
        <v>269</v>
      </c>
      <c r="AF5" s="7">
        <f t="shared" si="9"/>
        <v>454.072</v>
      </c>
      <c r="AG5" s="6"/>
      <c r="AH5" s="6">
        <v>10000</v>
      </c>
      <c r="AI5" s="33">
        <v>112</v>
      </c>
      <c r="AJ5" s="7">
        <f t="shared" si="10"/>
        <v>189.05599999999998</v>
      </c>
      <c r="AK5" s="7"/>
    </row>
    <row r="6" spans="1:37" ht="12.75">
      <c r="A6" s="6">
        <v>20000</v>
      </c>
      <c r="B6" s="38">
        <v>136</v>
      </c>
      <c r="C6" s="7">
        <f t="shared" si="0"/>
        <v>229.56799999999998</v>
      </c>
      <c r="D6" s="6">
        <v>20000</v>
      </c>
      <c r="E6" s="38">
        <v>224</v>
      </c>
      <c r="F6" s="7">
        <f t="shared" si="1"/>
        <v>378.11199999999997</v>
      </c>
      <c r="G6" s="6">
        <v>20000</v>
      </c>
      <c r="H6" s="38">
        <v>293</v>
      </c>
      <c r="I6" s="7">
        <f t="shared" si="2"/>
        <v>494.584</v>
      </c>
      <c r="J6" s="6">
        <v>20000</v>
      </c>
      <c r="K6" s="51">
        <v>354</v>
      </c>
      <c r="L6" s="7">
        <f t="shared" si="3"/>
        <v>597.552</v>
      </c>
      <c r="M6" s="6">
        <v>15000</v>
      </c>
      <c r="N6" s="33">
        <v>365</v>
      </c>
      <c r="O6" s="7">
        <f t="shared" si="4"/>
        <v>616.12</v>
      </c>
      <c r="P6" s="6">
        <v>12500</v>
      </c>
      <c r="Q6" s="81">
        <f>(((Q7-Q5)/2)+Q5)</f>
        <v>424.5</v>
      </c>
      <c r="R6" s="7">
        <f t="shared" si="5"/>
        <v>716.5559999999999</v>
      </c>
      <c r="S6" s="6"/>
      <c r="T6" s="51"/>
      <c r="U6" s="6">
        <v>20000</v>
      </c>
      <c r="V6" s="7">
        <f t="shared" si="6"/>
        <v>126</v>
      </c>
      <c r="W6" s="7">
        <f t="shared" si="7"/>
        <v>212.688</v>
      </c>
      <c r="X6" s="6">
        <v>20000</v>
      </c>
      <c r="Y6" s="38">
        <v>159</v>
      </c>
      <c r="Z6" s="7">
        <f t="shared" si="11"/>
        <v>268.392</v>
      </c>
      <c r="AA6" s="6">
        <v>20000</v>
      </c>
      <c r="AB6" s="38">
        <v>244</v>
      </c>
      <c r="AC6" s="7">
        <f t="shared" si="8"/>
        <v>411.872</v>
      </c>
      <c r="AD6" s="6">
        <v>20000</v>
      </c>
      <c r="AE6" s="74">
        <v>319</v>
      </c>
      <c r="AF6" s="7">
        <f t="shared" si="9"/>
        <v>538.472</v>
      </c>
      <c r="AG6" s="6"/>
      <c r="AH6" s="6">
        <v>20000</v>
      </c>
      <c r="AI6" s="38">
        <v>136</v>
      </c>
      <c r="AJ6" s="7">
        <f t="shared" si="10"/>
        <v>229.56799999999998</v>
      </c>
      <c r="AK6" s="7"/>
    </row>
    <row r="7" spans="1:37" ht="12.75">
      <c r="A7" s="6">
        <v>30000</v>
      </c>
      <c r="B7" s="33">
        <v>168</v>
      </c>
      <c r="C7" s="7">
        <f t="shared" si="0"/>
        <v>283.584</v>
      </c>
      <c r="D7" s="6">
        <v>30000</v>
      </c>
      <c r="E7" s="52">
        <v>277</v>
      </c>
      <c r="F7" s="7">
        <f t="shared" si="1"/>
        <v>467.57599999999996</v>
      </c>
      <c r="G7" s="13">
        <v>29000</v>
      </c>
      <c r="H7" s="38">
        <v>395</v>
      </c>
      <c r="I7" s="7">
        <f t="shared" si="2"/>
        <v>666.76</v>
      </c>
      <c r="J7" s="6">
        <v>24000</v>
      </c>
      <c r="K7" s="81">
        <f>(((K8-K6)/2)+K6)</f>
        <v>404</v>
      </c>
      <c r="L7" s="7">
        <f t="shared" si="3"/>
        <v>681.952</v>
      </c>
      <c r="M7" s="6">
        <v>17500</v>
      </c>
      <c r="N7" s="81">
        <f>(((N8-N6)/2)+N6)</f>
        <v>422.5</v>
      </c>
      <c r="O7" s="7">
        <f t="shared" si="4"/>
        <v>713.18</v>
      </c>
      <c r="P7" s="13">
        <v>10000</v>
      </c>
      <c r="Q7" s="51">
        <v>474</v>
      </c>
      <c r="R7" s="7">
        <f t="shared" si="5"/>
        <v>800.112</v>
      </c>
      <c r="S7" s="6"/>
      <c r="T7" s="2"/>
      <c r="U7" s="6">
        <v>30000</v>
      </c>
      <c r="V7" s="7">
        <f t="shared" si="6"/>
        <v>158</v>
      </c>
      <c r="W7" s="7">
        <f t="shared" si="7"/>
        <v>266.704</v>
      </c>
      <c r="X7" s="6">
        <v>30000</v>
      </c>
      <c r="Y7" s="33">
        <v>192</v>
      </c>
      <c r="Z7" s="7">
        <f t="shared" si="11"/>
        <v>324.096</v>
      </c>
      <c r="AA7" s="6">
        <v>30000</v>
      </c>
      <c r="AB7" s="52">
        <v>296</v>
      </c>
      <c r="AC7" s="7">
        <f t="shared" si="8"/>
        <v>499.64799999999997</v>
      </c>
      <c r="AD7" s="13">
        <v>30000</v>
      </c>
      <c r="AE7" s="74">
        <v>385</v>
      </c>
      <c r="AF7" s="7">
        <f t="shared" si="9"/>
        <v>649.88</v>
      </c>
      <c r="AG7" s="6"/>
      <c r="AH7" s="6">
        <v>30000</v>
      </c>
      <c r="AI7" s="33">
        <v>168</v>
      </c>
      <c r="AJ7" s="7">
        <f t="shared" si="10"/>
        <v>283.584</v>
      </c>
      <c r="AK7" s="7"/>
    </row>
    <row r="8" spans="1:37" ht="12.75">
      <c r="A8" s="6">
        <v>40000</v>
      </c>
      <c r="B8" s="38">
        <v>237</v>
      </c>
      <c r="C8" s="7">
        <f t="shared" si="0"/>
        <v>400.056</v>
      </c>
      <c r="D8" s="6">
        <v>35000</v>
      </c>
      <c r="E8" s="81">
        <f>(((E9-E7)/2)+E7)</f>
        <v>368.5</v>
      </c>
      <c r="F8" s="7">
        <f t="shared" si="1"/>
        <v>622.028</v>
      </c>
      <c r="G8" s="13">
        <v>20000</v>
      </c>
      <c r="H8" s="38">
        <v>477</v>
      </c>
      <c r="I8" s="7">
        <f t="shared" si="2"/>
        <v>805.1759999999999</v>
      </c>
      <c r="J8" s="13">
        <v>20000</v>
      </c>
      <c r="K8" s="51">
        <v>454</v>
      </c>
      <c r="L8" s="7">
        <f t="shared" si="3"/>
        <v>766.352</v>
      </c>
      <c r="M8" s="6">
        <v>15000</v>
      </c>
      <c r="N8" s="51">
        <v>480</v>
      </c>
      <c r="O8" s="7">
        <f t="shared" si="4"/>
        <v>810.24</v>
      </c>
      <c r="P8" s="20">
        <v>5000</v>
      </c>
      <c r="Q8" s="81">
        <f>(((Q7-Q9)/2)+Q9)</f>
        <v>460</v>
      </c>
      <c r="R8" s="7">
        <f t="shared" si="5"/>
        <v>776.48</v>
      </c>
      <c r="S8" s="6"/>
      <c r="T8" s="7"/>
      <c r="U8" s="6">
        <v>40000</v>
      </c>
      <c r="V8" s="7">
        <f t="shared" si="6"/>
        <v>227</v>
      </c>
      <c r="W8" s="7">
        <f t="shared" si="7"/>
        <v>383.176</v>
      </c>
      <c r="X8" s="6">
        <v>40000</v>
      </c>
      <c r="Y8" s="38">
        <v>237</v>
      </c>
      <c r="Z8" s="7">
        <f t="shared" si="11"/>
        <v>400.056</v>
      </c>
      <c r="AA8" s="6">
        <v>36000</v>
      </c>
      <c r="AB8" s="81">
        <f>(((AB9-AB7)/2)+AB7)</f>
        <v>364.5</v>
      </c>
      <c r="AC8" s="7">
        <f t="shared" si="8"/>
        <v>615.276</v>
      </c>
      <c r="AD8" s="13">
        <v>20000</v>
      </c>
      <c r="AE8" s="74">
        <v>412</v>
      </c>
      <c r="AF8" s="7">
        <f t="shared" si="9"/>
        <v>695.456</v>
      </c>
      <c r="AG8" s="6"/>
      <c r="AH8" s="6">
        <v>40000</v>
      </c>
      <c r="AI8" s="38">
        <v>237</v>
      </c>
      <c r="AJ8" s="7">
        <f t="shared" si="10"/>
        <v>400.056</v>
      </c>
      <c r="AK8" s="7"/>
    </row>
    <row r="9" spans="1:37" ht="12.75">
      <c r="A9" s="21">
        <v>44000</v>
      </c>
      <c r="B9" s="81">
        <f>(((B10-B8)/2)+B8)</f>
        <v>353.5</v>
      </c>
      <c r="C9" s="7">
        <f t="shared" si="0"/>
        <v>596.708</v>
      </c>
      <c r="D9" s="13">
        <v>30000</v>
      </c>
      <c r="E9" s="33">
        <v>460</v>
      </c>
      <c r="F9" s="7">
        <f t="shared" si="1"/>
        <v>776.48</v>
      </c>
      <c r="G9" s="13">
        <v>10000</v>
      </c>
      <c r="H9" s="51">
        <v>516</v>
      </c>
      <c r="I9" s="7">
        <f t="shared" si="2"/>
        <v>871.0079999999999</v>
      </c>
      <c r="J9" s="13">
        <v>10000</v>
      </c>
      <c r="K9" s="51">
        <v>508</v>
      </c>
      <c r="L9" s="7">
        <f t="shared" si="3"/>
        <v>857.504</v>
      </c>
      <c r="M9" s="13">
        <v>10000</v>
      </c>
      <c r="N9" s="51">
        <v>492</v>
      </c>
      <c r="O9" s="7">
        <f t="shared" si="4"/>
        <v>830.496</v>
      </c>
      <c r="P9" s="8">
        <v>0</v>
      </c>
      <c r="Q9" s="75">
        <v>446</v>
      </c>
      <c r="R9" s="7">
        <f t="shared" si="5"/>
        <v>752.848</v>
      </c>
      <c r="S9" s="13"/>
      <c r="T9" s="7"/>
      <c r="U9" s="6">
        <v>45000</v>
      </c>
      <c r="V9" s="7">
        <f>B9+12</f>
        <v>365.5</v>
      </c>
      <c r="W9" s="7">
        <f t="shared" si="7"/>
        <v>616.9639999999999</v>
      </c>
      <c r="X9" s="21">
        <v>41000</v>
      </c>
      <c r="Y9" s="81">
        <f>(((Y10-Y8)/2)+Y8)</f>
        <v>344</v>
      </c>
      <c r="Z9" s="7">
        <f t="shared" si="11"/>
        <v>580.672</v>
      </c>
      <c r="AA9" s="13">
        <v>30000</v>
      </c>
      <c r="AB9" s="38">
        <v>433</v>
      </c>
      <c r="AC9" s="7">
        <f t="shared" si="8"/>
        <v>730.904</v>
      </c>
      <c r="AD9" s="13">
        <v>10000</v>
      </c>
      <c r="AE9" s="65">
        <v>430</v>
      </c>
      <c r="AF9" s="7">
        <f t="shared" si="9"/>
        <v>725.84</v>
      </c>
      <c r="AG9" s="13"/>
      <c r="AH9" s="21">
        <v>44000</v>
      </c>
      <c r="AI9" s="81">
        <f>(((AI10-AI8)/2)+AI8)</f>
        <v>348.5</v>
      </c>
      <c r="AJ9" s="7">
        <f t="shared" si="10"/>
        <v>588.268</v>
      </c>
      <c r="AK9" s="7"/>
    </row>
    <row r="10" spans="1:37" ht="12.75">
      <c r="A10" s="13">
        <v>40000</v>
      </c>
      <c r="B10" s="33">
        <v>470</v>
      </c>
      <c r="C10" s="7">
        <f t="shared" si="0"/>
        <v>793.36</v>
      </c>
      <c r="D10" s="13">
        <v>20000</v>
      </c>
      <c r="E10" s="33">
        <v>490</v>
      </c>
      <c r="F10" s="7">
        <f t="shared" si="1"/>
        <v>827.12</v>
      </c>
      <c r="G10" s="8">
        <v>0</v>
      </c>
      <c r="H10" s="75">
        <v>485</v>
      </c>
      <c r="I10" s="7">
        <f t="shared" si="2"/>
        <v>818.68</v>
      </c>
      <c r="J10" s="8">
        <v>0</v>
      </c>
      <c r="K10" s="74">
        <v>485</v>
      </c>
      <c r="L10" s="7">
        <f t="shared" si="3"/>
        <v>818.68</v>
      </c>
      <c r="M10" s="8">
        <v>0</v>
      </c>
      <c r="N10" s="75">
        <v>466</v>
      </c>
      <c r="O10" s="7">
        <f t="shared" si="4"/>
        <v>786.608</v>
      </c>
      <c r="S10" s="20"/>
      <c r="T10" s="7"/>
      <c r="U10" s="13">
        <v>40000</v>
      </c>
      <c r="V10" s="7">
        <f>B10+10</f>
        <v>480</v>
      </c>
      <c r="W10" s="7">
        <f>V10*1.688</f>
        <v>810.24</v>
      </c>
      <c r="X10" s="13">
        <v>40000</v>
      </c>
      <c r="Y10" s="38">
        <v>451</v>
      </c>
      <c r="Z10" s="7">
        <f t="shared" si="11"/>
        <v>761.288</v>
      </c>
      <c r="AA10" s="13">
        <v>20000</v>
      </c>
      <c r="AB10" s="38">
        <v>455</v>
      </c>
      <c r="AC10" s="7">
        <f t="shared" si="8"/>
        <v>768.04</v>
      </c>
      <c r="AD10" s="8">
        <v>0</v>
      </c>
      <c r="AE10" s="75">
        <v>393</v>
      </c>
      <c r="AF10" s="7">
        <f t="shared" si="9"/>
        <v>663.384</v>
      </c>
      <c r="AG10" s="13"/>
      <c r="AH10" s="13">
        <v>40000</v>
      </c>
      <c r="AI10" s="33">
        <v>460</v>
      </c>
      <c r="AJ10" s="7">
        <f t="shared" si="10"/>
        <v>776.48</v>
      </c>
      <c r="AK10" s="7"/>
    </row>
    <row r="11" spans="1:37" ht="12.75">
      <c r="A11" s="13">
        <v>30000</v>
      </c>
      <c r="B11" s="33">
        <v>485</v>
      </c>
      <c r="C11" s="7">
        <f t="shared" si="0"/>
        <v>818.68</v>
      </c>
      <c r="D11" s="13">
        <v>10000</v>
      </c>
      <c r="E11" s="33">
        <v>523</v>
      </c>
      <c r="F11" s="7">
        <f t="shared" si="1"/>
        <v>882.824</v>
      </c>
      <c r="S11" s="8"/>
      <c r="U11" s="13">
        <v>30000</v>
      </c>
      <c r="V11" s="7">
        <f>B11+10</f>
        <v>495</v>
      </c>
      <c r="W11" s="7">
        <f>V11*1.688</f>
        <v>835.56</v>
      </c>
      <c r="X11" s="13">
        <v>30000</v>
      </c>
      <c r="Y11" s="38">
        <v>473</v>
      </c>
      <c r="Z11" s="7">
        <f t="shared" si="11"/>
        <v>798.424</v>
      </c>
      <c r="AA11" s="13">
        <v>10000</v>
      </c>
      <c r="AB11" s="38">
        <v>477</v>
      </c>
      <c r="AC11" s="7">
        <f t="shared" si="8"/>
        <v>805.1759999999999</v>
      </c>
      <c r="AG11" s="13"/>
      <c r="AH11" s="13">
        <v>30000</v>
      </c>
      <c r="AI11" s="33">
        <v>475</v>
      </c>
      <c r="AJ11" s="7">
        <f t="shared" si="10"/>
        <v>801.8</v>
      </c>
      <c r="AK11" s="7"/>
    </row>
    <row r="12" spans="1:37" ht="12.75">
      <c r="A12" s="13">
        <v>20000</v>
      </c>
      <c r="B12" s="33">
        <v>508</v>
      </c>
      <c r="C12" s="7">
        <f t="shared" si="0"/>
        <v>857.504</v>
      </c>
      <c r="D12" s="8">
        <v>0</v>
      </c>
      <c r="E12" s="75">
        <v>485</v>
      </c>
      <c r="F12" s="7">
        <f t="shared" si="1"/>
        <v>818.68</v>
      </c>
      <c r="S12" s="8"/>
      <c r="T12" s="8"/>
      <c r="U12" s="13">
        <v>20000</v>
      </c>
      <c r="V12" s="7">
        <f>B12+10</f>
        <v>518</v>
      </c>
      <c r="W12" s="7">
        <f>V12*1.688</f>
        <v>874.384</v>
      </c>
      <c r="X12" s="13">
        <v>20000</v>
      </c>
      <c r="Y12" s="38">
        <v>497</v>
      </c>
      <c r="Z12" s="7">
        <f t="shared" si="11"/>
        <v>838.9359999999999</v>
      </c>
      <c r="AA12" s="8">
        <v>0</v>
      </c>
      <c r="AB12" s="74">
        <v>439</v>
      </c>
      <c r="AC12" s="7">
        <f t="shared" si="8"/>
        <v>741.0319999999999</v>
      </c>
      <c r="AG12" s="20"/>
      <c r="AH12" s="13">
        <v>20000</v>
      </c>
      <c r="AI12" s="33">
        <v>498</v>
      </c>
      <c r="AJ12" s="7">
        <f t="shared" si="10"/>
        <v>840.624</v>
      </c>
      <c r="AK12" s="7"/>
    </row>
    <row r="13" spans="1:37" ht="12.75">
      <c r="A13" s="13">
        <v>10000</v>
      </c>
      <c r="B13" s="33">
        <v>533</v>
      </c>
      <c r="C13" s="7">
        <f t="shared" si="0"/>
        <v>899.704</v>
      </c>
      <c r="K13" s="75"/>
      <c r="U13" s="13">
        <v>10000</v>
      </c>
      <c r="V13" s="7">
        <f>B13+10</f>
        <v>543</v>
      </c>
      <c r="W13" s="7">
        <f>V13*1.688</f>
        <v>916.584</v>
      </c>
      <c r="X13" s="13">
        <v>10000</v>
      </c>
      <c r="Y13" s="38">
        <v>523</v>
      </c>
      <c r="Z13" s="7">
        <f t="shared" si="11"/>
        <v>882.824</v>
      </c>
      <c r="AG13" s="8"/>
      <c r="AH13" s="13">
        <v>10000</v>
      </c>
      <c r="AI13" s="33">
        <v>523</v>
      </c>
      <c r="AJ13" s="7">
        <f t="shared" si="10"/>
        <v>882.824</v>
      </c>
      <c r="AK13" s="7"/>
    </row>
    <row r="14" spans="1:37" ht="12.75">
      <c r="A14" s="8">
        <v>0</v>
      </c>
      <c r="B14" s="75">
        <v>495</v>
      </c>
      <c r="C14" s="7">
        <f>B14*1.688</f>
        <v>835.56</v>
      </c>
      <c r="H14" s="75"/>
      <c r="U14" s="8">
        <v>0</v>
      </c>
      <c r="V14" s="7">
        <f>B14+10</f>
        <v>505</v>
      </c>
      <c r="W14" s="7">
        <f>V14*1.688</f>
        <v>852.4399999999999</v>
      </c>
      <c r="X14" s="8">
        <v>0</v>
      </c>
      <c r="Y14" s="74">
        <v>585</v>
      </c>
      <c r="Z14" s="7">
        <f>Y14*1.688</f>
        <v>987.48</v>
      </c>
      <c r="AD14" s="8"/>
      <c r="AF14" s="7"/>
      <c r="AG14" s="8"/>
      <c r="AH14" s="8">
        <v>0</v>
      </c>
      <c r="AI14" s="75">
        <v>485</v>
      </c>
      <c r="AJ14" s="7">
        <f>AI14*1.688</f>
        <v>818.68</v>
      </c>
      <c r="AK14" s="7"/>
    </row>
    <row r="15" spans="8:37" ht="12.75">
      <c r="H15" s="75"/>
      <c r="J15" s="25"/>
      <c r="AI15" s="8"/>
      <c r="AK15" s="7"/>
    </row>
    <row r="16" ht="12.75">
      <c r="K16" s="55" t="s">
        <v>341</v>
      </c>
    </row>
    <row r="17" spans="1:21" ht="12.75">
      <c r="A17" t="s">
        <v>704</v>
      </c>
      <c r="J17" s="14"/>
      <c r="U17" t="s">
        <v>606</v>
      </c>
    </row>
    <row r="18" spans="1:14" ht="12.75">
      <c r="A18" t="s">
        <v>1741</v>
      </c>
      <c r="K18" s="55" t="s">
        <v>1530</v>
      </c>
      <c r="N18" t="s">
        <v>1497</v>
      </c>
    </row>
    <row r="19" spans="11:14" ht="12.75">
      <c r="K19" s="55" t="s">
        <v>1531</v>
      </c>
      <c r="N19" t="s">
        <v>1498</v>
      </c>
    </row>
    <row r="20" spans="1:22" ht="12.75">
      <c r="A20" s="33" t="s">
        <v>688</v>
      </c>
      <c r="K20" s="45" t="s">
        <v>1496</v>
      </c>
      <c r="R20" s="40"/>
      <c r="V20" s="8"/>
    </row>
    <row r="21" spans="1:24" ht="12.75">
      <c r="A21" s="35"/>
      <c r="R21" s="40"/>
      <c r="U21" s="8"/>
      <c r="V21" s="22"/>
      <c r="W21" s="22"/>
      <c r="X21" s="8"/>
    </row>
    <row r="22" spans="1:23" ht="12.75">
      <c r="A22" t="s">
        <v>598</v>
      </c>
      <c r="J22" s="25"/>
      <c r="R22" s="40"/>
      <c r="U22" s="30"/>
      <c r="V22" s="30"/>
      <c r="W22" s="11"/>
    </row>
    <row r="23" ht="12.75">
      <c r="R23" s="40"/>
    </row>
    <row r="24" spans="10:25" ht="12.75">
      <c r="J24" s="25"/>
      <c r="R24" s="40"/>
      <c r="U24" s="22"/>
      <c r="V24" s="22"/>
      <c r="W24" s="27"/>
      <c r="X24" s="34"/>
      <c r="Y24" s="8"/>
    </row>
    <row r="25" spans="9:25" ht="12.75">
      <c r="I25" s="1" t="s">
        <v>582</v>
      </c>
      <c r="L25" s="11" t="s">
        <v>1487</v>
      </c>
      <c r="M25" s="11" t="s">
        <v>1489</v>
      </c>
      <c r="N25" s="11" t="s">
        <v>1757</v>
      </c>
      <c r="R25" s="40"/>
      <c r="U25" s="82"/>
      <c r="V25" s="82"/>
      <c r="W25" s="27"/>
      <c r="X25" s="34"/>
      <c r="Y25" s="84"/>
    </row>
    <row r="26" spans="10:25" ht="12.75">
      <c r="J26" s="25"/>
      <c r="L26" s="40" t="s">
        <v>1798</v>
      </c>
      <c r="M26" s="40" t="s">
        <v>1488</v>
      </c>
      <c r="N26" s="27"/>
      <c r="R26" s="40"/>
      <c r="U26" s="82"/>
      <c r="V26" s="66"/>
      <c r="W26" s="27"/>
      <c r="X26" s="34"/>
      <c r="Y26" s="8"/>
    </row>
    <row r="27" spans="10:25" ht="12.75">
      <c r="J27" s="25"/>
      <c r="L27" s="39" t="s">
        <v>1515</v>
      </c>
      <c r="M27" s="39" t="s">
        <v>1515</v>
      </c>
      <c r="O27" s="45" t="s">
        <v>622</v>
      </c>
      <c r="P27" s="139" t="s">
        <v>1473</v>
      </c>
      <c r="R27" s="40"/>
      <c r="Y27" s="8"/>
    </row>
    <row r="28" spans="10:25" ht="12.75">
      <c r="J28" s="25"/>
      <c r="L28" s="39" t="s">
        <v>1556</v>
      </c>
      <c r="M28" s="39" t="s">
        <v>1556</v>
      </c>
      <c r="N28" s="39" t="s">
        <v>1759</v>
      </c>
      <c r="O28" s="45" t="s">
        <v>830</v>
      </c>
      <c r="P28" s="24" t="s">
        <v>967</v>
      </c>
      <c r="R28" s="40"/>
      <c r="U28" s="8"/>
      <c r="V28" s="66"/>
      <c r="W28" s="27"/>
      <c r="Y28" s="8"/>
    </row>
    <row r="29" spans="10:16" ht="12.75">
      <c r="J29" s="25"/>
      <c r="L29" s="39" t="s">
        <v>1514</v>
      </c>
      <c r="M29" s="39" t="s">
        <v>1746</v>
      </c>
      <c r="N29" s="39" t="s">
        <v>1764</v>
      </c>
      <c r="O29" s="45" t="s">
        <v>1070</v>
      </c>
      <c r="P29" s="8" t="s">
        <v>1465</v>
      </c>
    </row>
    <row r="30" spans="10:25" ht="12.75">
      <c r="J30" s="25"/>
      <c r="L30" s="39"/>
      <c r="M30" s="39" t="s">
        <v>1709</v>
      </c>
      <c r="N30" s="39" t="s">
        <v>1532</v>
      </c>
      <c r="P30" s="8" t="s">
        <v>1071</v>
      </c>
      <c r="R30" s="40"/>
      <c r="Y30" s="8"/>
    </row>
    <row r="31" spans="10:18" ht="12.75">
      <c r="J31" s="25"/>
      <c r="L31" s="23" t="s">
        <v>1513</v>
      </c>
      <c r="M31" s="23" t="s">
        <v>1527</v>
      </c>
      <c r="N31" s="23" t="s">
        <v>1878</v>
      </c>
      <c r="R31" s="40"/>
    </row>
    <row r="32" spans="10:25" ht="12.75">
      <c r="J32" s="25"/>
      <c r="R32" s="40"/>
      <c r="Y32" s="8"/>
    </row>
    <row r="33" spans="18:25" ht="12.75">
      <c r="R33" s="40"/>
      <c r="Y33" s="8"/>
    </row>
    <row r="34" spans="10:18" ht="12.75">
      <c r="J34" s="25"/>
      <c r="L34" s="62">
        <v>1350</v>
      </c>
      <c r="M34" s="62">
        <v>1350</v>
      </c>
      <c r="N34" s="62">
        <v>1350</v>
      </c>
      <c r="O34" t="s">
        <v>723</v>
      </c>
      <c r="R34" s="40"/>
    </row>
    <row r="35" spans="10:25" ht="12.75">
      <c r="J35" s="25"/>
      <c r="L35" s="77">
        <f>L34*6</f>
        <v>8100</v>
      </c>
      <c r="M35" s="77">
        <f>M34*6</f>
        <v>8100</v>
      </c>
      <c r="N35" s="77">
        <f>N34*6</f>
        <v>8100</v>
      </c>
      <c r="O35" s="25" t="s">
        <v>1557</v>
      </c>
      <c r="Q35" s="24" t="s">
        <v>1558</v>
      </c>
      <c r="Y35" s="8"/>
    </row>
    <row r="36" spans="10:25" ht="12.75">
      <c r="J36" s="25"/>
      <c r="L36" s="77">
        <f>L34*6.5</f>
        <v>8775</v>
      </c>
      <c r="M36" s="77">
        <f>M34*6.5</f>
        <v>8775</v>
      </c>
      <c r="N36" s="77">
        <f>N34*6.5</f>
        <v>8775</v>
      </c>
      <c r="O36" t="s">
        <v>266</v>
      </c>
      <c r="Y36" s="8"/>
    </row>
    <row r="37" spans="10:18" ht="12.75">
      <c r="J37" s="25"/>
      <c r="L37" s="77">
        <f>L34*6.8</f>
        <v>9180</v>
      </c>
      <c r="M37" s="77">
        <f>M34*6.8</f>
        <v>9180</v>
      </c>
      <c r="N37" s="77">
        <f>N34*6.8</f>
        <v>9180</v>
      </c>
      <c r="O37" t="s">
        <v>722</v>
      </c>
      <c r="R37" s="40"/>
    </row>
    <row r="38" spans="12:25" ht="12.75">
      <c r="L38" s="108" t="s">
        <v>244</v>
      </c>
      <c r="M38" s="108" t="s">
        <v>1524</v>
      </c>
      <c r="N38" s="23" t="s">
        <v>282</v>
      </c>
      <c r="R38" s="40"/>
      <c r="U38" s="72"/>
      <c r="V38" s="80"/>
      <c r="W38" s="27"/>
      <c r="Y38" s="8"/>
    </row>
    <row r="39" spans="10:22" ht="12.75">
      <c r="J39" s="25"/>
      <c r="L39" s="27"/>
      <c r="M39" s="27"/>
      <c r="N39" s="27"/>
      <c r="U39" s="39"/>
      <c r="V39" s="27"/>
    </row>
    <row r="40" spans="10:23" ht="12.75">
      <c r="J40" s="25"/>
      <c r="L40" s="27"/>
      <c r="M40" s="27"/>
      <c r="N40" s="27"/>
      <c r="U40" s="39"/>
      <c r="V40" s="79"/>
      <c r="W40" s="27"/>
    </row>
    <row r="41" spans="12:23" ht="12.75">
      <c r="L41" s="27"/>
      <c r="M41" s="27"/>
      <c r="N41" s="23" t="s">
        <v>1554</v>
      </c>
      <c r="O41" s="14" t="s">
        <v>349</v>
      </c>
      <c r="R41" s="40"/>
      <c r="T41" s="72"/>
      <c r="V41" s="27"/>
      <c r="W41" s="27"/>
    </row>
    <row r="42" spans="10:23" ht="12.75">
      <c r="J42" s="25"/>
      <c r="L42" s="27" t="s">
        <v>1508</v>
      </c>
      <c r="M42" s="27" t="s">
        <v>1508</v>
      </c>
      <c r="N42" s="27"/>
      <c r="O42" t="s">
        <v>1505</v>
      </c>
      <c r="R42" s="72"/>
      <c r="S42" s="72"/>
      <c r="T42" s="23"/>
      <c r="V42" s="23"/>
      <c r="W42" s="23"/>
    </row>
    <row r="43" spans="10:23" ht="12.75">
      <c r="J43" s="25"/>
      <c r="L43" s="72" t="s">
        <v>1507</v>
      </c>
      <c r="M43" s="72" t="s">
        <v>1507</v>
      </c>
      <c r="N43" s="27" t="s">
        <v>1552</v>
      </c>
      <c r="O43" t="s">
        <v>1506</v>
      </c>
      <c r="R43" s="23"/>
      <c r="S43" s="23"/>
      <c r="U43" s="76"/>
      <c r="V43" s="27"/>
      <c r="W43" s="27"/>
    </row>
    <row r="44" spans="10:24" ht="12.75">
      <c r="J44" s="25"/>
      <c r="N44" s="27" t="s">
        <v>1553</v>
      </c>
      <c r="O44" t="s">
        <v>1550</v>
      </c>
      <c r="U44" s="85"/>
      <c r="V44" s="85"/>
      <c r="W44" s="71"/>
      <c r="X44" s="55"/>
    </row>
    <row r="45" spans="10:23" ht="12.75">
      <c r="J45" s="25"/>
      <c r="L45" s="23" t="s">
        <v>1742</v>
      </c>
      <c r="M45" s="23" t="s">
        <v>1748</v>
      </c>
      <c r="N45" s="23" t="s">
        <v>1551</v>
      </c>
      <c r="R45" s="40"/>
      <c r="U45" s="23"/>
      <c r="V45" s="23"/>
      <c r="W45" s="23"/>
    </row>
    <row r="46" spans="9:18" ht="12.75">
      <c r="I46" s="1" t="s">
        <v>583</v>
      </c>
      <c r="J46" s="25"/>
      <c r="L46" s="27"/>
      <c r="M46" s="27"/>
      <c r="N46" s="27"/>
      <c r="R46" s="40"/>
    </row>
    <row r="47" spans="10:18" ht="12.75">
      <c r="J47" s="25"/>
      <c r="L47" s="27"/>
      <c r="M47" s="27"/>
      <c r="N47" s="27"/>
      <c r="O47" s="14" t="s">
        <v>1073</v>
      </c>
      <c r="R47" s="40"/>
    </row>
    <row r="48" spans="10:27" ht="12.75">
      <c r="J48" s="25"/>
      <c r="L48" s="39" t="s">
        <v>1500</v>
      </c>
      <c r="M48" s="39" t="s">
        <v>1525</v>
      </c>
      <c r="N48" s="39" t="s">
        <v>1502</v>
      </c>
      <c r="O48" s="34" t="s">
        <v>1475</v>
      </c>
      <c r="R48" s="40"/>
      <c r="U48" s="32"/>
      <c r="V48" s="32"/>
      <c r="W48" s="32"/>
      <c r="X48" s="11"/>
      <c r="AA48" s="8"/>
    </row>
    <row r="49" spans="12:21" ht="12.75">
      <c r="L49" s="39" t="s">
        <v>1501</v>
      </c>
      <c r="M49" s="39" t="s">
        <v>1501</v>
      </c>
      <c r="N49" s="39" t="s">
        <v>1535</v>
      </c>
      <c r="O49" s="34" t="s">
        <v>1476</v>
      </c>
      <c r="P49" s="24" t="s">
        <v>1504</v>
      </c>
      <c r="R49" s="40"/>
      <c r="U49" s="27"/>
    </row>
    <row r="50" spans="12:25" ht="12.75">
      <c r="L50" s="39" t="s">
        <v>1564</v>
      </c>
      <c r="M50" s="39" t="s">
        <v>1564</v>
      </c>
      <c r="N50" s="39" t="s">
        <v>1564</v>
      </c>
      <c r="O50" s="34" t="s">
        <v>1477</v>
      </c>
      <c r="R50" s="40"/>
      <c r="U50" s="62"/>
      <c r="V50" s="62"/>
      <c r="W50" s="62"/>
      <c r="X50" s="34"/>
      <c r="Y50" s="34"/>
    </row>
    <row r="51" spans="12:24" ht="12.75">
      <c r="L51" s="39" t="s">
        <v>1502</v>
      </c>
      <c r="M51" s="39" t="s">
        <v>1526</v>
      </c>
      <c r="N51" s="39" t="s">
        <v>1502</v>
      </c>
      <c r="O51" s="34" t="s">
        <v>1478</v>
      </c>
      <c r="U51" s="27"/>
      <c r="V51" s="27"/>
      <c r="W51" s="27"/>
      <c r="X51" s="27"/>
    </row>
    <row r="52" spans="12:25" ht="12.75">
      <c r="L52" s="39" t="s">
        <v>1503</v>
      </c>
      <c r="M52" s="39" t="s">
        <v>1525</v>
      </c>
      <c r="N52" s="39" t="s">
        <v>1525</v>
      </c>
      <c r="O52" s="34" t="s">
        <v>1479</v>
      </c>
      <c r="U52" s="31"/>
      <c r="V52" s="31"/>
      <c r="W52" s="31"/>
      <c r="X52" s="34"/>
      <c r="Y52" s="34"/>
    </row>
    <row r="53" spans="12:14" ht="12.75">
      <c r="L53" s="23" t="s">
        <v>1499</v>
      </c>
      <c r="M53" s="23" t="s">
        <v>1742</v>
      </c>
      <c r="N53" s="23" t="s">
        <v>1767</v>
      </c>
    </row>
    <row r="54" spans="12:14" ht="12.75">
      <c r="L54" s="55"/>
      <c r="M54" s="55"/>
      <c r="N54" s="55"/>
    </row>
    <row r="55" spans="10:15" ht="12.75">
      <c r="J55" s="25"/>
      <c r="L55" s="55"/>
      <c r="M55" s="55"/>
      <c r="N55" s="55"/>
      <c r="O55" s="14" t="s">
        <v>1520</v>
      </c>
    </row>
    <row r="56" spans="10:15" ht="12.75">
      <c r="J56" s="25"/>
      <c r="L56" s="39"/>
      <c r="M56" s="39"/>
      <c r="N56" s="39"/>
      <c r="O56" s="34" t="s">
        <v>1475</v>
      </c>
    </row>
    <row r="57" spans="12:18" ht="12.75">
      <c r="L57" s="39"/>
      <c r="M57" s="39"/>
      <c r="N57" s="39"/>
      <c r="O57" s="34" t="s">
        <v>1476</v>
      </c>
      <c r="R57" s="40"/>
    </row>
    <row r="58" spans="10:15" ht="12.75">
      <c r="J58" s="25"/>
      <c r="L58" s="39"/>
      <c r="M58" s="39"/>
      <c r="N58" s="39"/>
      <c r="O58" s="34" t="s">
        <v>1477</v>
      </c>
    </row>
    <row r="59" spans="10:15" ht="12.75">
      <c r="J59" s="25"/>
      <c r="L59" s="39"/>
      <c r="M59" s="39"/>
      <c r="N59" s="39"/>
      <c r="O59" s="34" t="s">
        <v>1478</v>
      </c>
    </row>
    <row r="60" spans="10:15" ht="12.75">
      <c r="J60" s="25"/>
      <c r="L60" s="39"/>
      <c r="M60" s="39"/>
      <c r="N60" s="39"/>
      <c r="O60" t="s">
        <v>1486</v>
      </c>
    </row>
    <row r="61" spans="10:15" ht="12.75">
      <c r="J61" s="25"/>
      <c r="L61" s="39"/>
      <c r="M61" s="39"/>
      <c r="N61" s="39"/>
      <c r="O61" s="34" t="s">
        <v>1479</v>
      </c>
    </row>
    <row r="62" spans="12:18" ht="12.75">
      <c r="L62" s="23"/>
      <c r="M62" s="23"/>
      <c r="N62" s="23"/>
      <c r="R62" s="40"/>
    </row>
    <row r="63" spans="12:14" ht="12.75">
      <c r="L63" s="27"/>
      <c r="M63" s="27"/>
      <c r="N63" s="27"/>
    </row>
    <row r="64" spans="12:15" ht="12.75">
      <c r="L64" s="145" t="s">
        <v>1674</v>
      </c>
      <c r="M64" s="145" t="s">
        <v>1674</v>
      </c>
      <c r="N64" s="145" t="s">
        <v>1674</v>
      </c>
      <c r="O64" s="14" t="s">
        <v>1670</v>
      </c>
    </row>
    <row r="65" spans="10:18" ht="12.75">
      <c r="J65" s="25"/>
      <c r="L65" s="27" t="s">
        <v>551</v>
      </c>
      <c r="M65" s="27" t="s">
        <v>551</v>
      </c>
      <c r="N65" s="27"/>
      <c r="O65" t="s">
        <v>328</v>
      </c>
      <c r="Q65" s="135" t="s">
        <v>1656</v>
      </c>
      <c r="R65" s="135"/>
    </row>
    <row r="66" spans="12:18" ht="12.75">
      <c r="L66" s="27" t="s">
        <v>1522</v>
      </c>
      <c r="M66" s="27" t="s">
        <v>1522</v>
      </c>
      <c r="N66" s="27" t="s">
        <v>1522</v>
      </c>
      <c r="O66" t="s">
        <v>329</v>
      </c>
      <c r="Q66" s="135" t="s">
        <v>1589</v>
      </c>
      <c r="R66" s="135"/>
    </row>
    <row r="67" spans="9:18" ht="12.75">
      <c r="I67" s="1" t="s">
        <v>584</v>
      </c>
      <c r="L67" s="27" t="s">
        <v>1521</v>
      </c>
      <c r="M67" s="27" t="s">
        <v>1521</v>
      </c>
      <c r="N67" s="27"/>
      <c r="O67" t="s">
        <v>330</v>
      </c>
      <c r="Q67" s="135" t="s">
        <v>1657</v>
      </c>
      <c r="R67" s="135"/>
    </row>
    <row r="68" spans="12:18" ht="12.75">
      <c r="L68" s="23" t="s">
        <v>878</v>
      </c>
      <c r="M68" s="23" t="s">
        <v>878</v>
      </c>
      <c r="N68" s="23" t="s">
        <v>1555</v>
      </c>
      <c r="R68" s="40"/>
    </row>
    <row r="69" spans="12:14" ht="12.75">
      <c r="L69" s="27"/>
      <c r="M69" s="27"/>
      <c r="N69" s="27"/>
    </row>
    <row r="70" spans="12:25" ht="12.75">
      <c r="L70" s="27"/>
      <c r="M70" s="27"/>
      <c r="N70" s="27"/>
      <c r="X70" s="11"/>
      <c r="Y70" s="27"/>
    </row>
    <row r="71" spans="12:25" ht="12.75">
      <c r="L71" s="85" t="s">
        <v>1763</v>
      </c>
      <c r="M71" s="85" t="s">
        <v>1763</v>
      </c>
      <c r="N71" s="71" t="s">
        <v>1762</v>
      </c>
      <c r="O71" s="14" t="s">
        <v>1680</v>
      </c>
      <c r="Y71" s="27"/>
    </row>
    <row r="72" spans="12:23" ht="12.75">
      <c r="L72" s="23" t="s">
        <v>1772</v>
      </c>
      <c r="M72" s="23" t="s">
        <v>1747</v>
      </c>
      <c r="N72" s="23" t="s">
        <v>1761</v>
      </c>
      <c r="U72" s="27"/>
      <c r="V72" s="27"/>
      <c r="W72" s="27"/>
    </row>
    <row r="73" spans="12:23" ht="12.75">
      <c r="L73" s="27"/>
      <c r="M73" s="27"/>
      <c r="N73" s="27"/>
      <c r="R73" s="40"/>
      <c r="U73" s="27"/>
      <c r="V73" s="27"/>
      <c r="W73" s="27"/>
    </row>
    <row r="74" spans="12:23" ht="12.75">
      <c r="L74" s="27" t="s">
        <v>1865</v>
      </c>
      <c r="M74" s="27" t="s">
        <v>1865</v>
      </c>
      <c r="N74" s="27" t="s">
        <v>1865</v>
      </c>
      <c r="O74" t="s">
        <v>1573</v>
      </c>
      <c r="U74" s="27"/>
      <c r="V74" s="27"/>
      <c r="W74" s="27"/>
    </row>
    <row r="75" spans="12:23" ht="12.75">
      <c r="L75" s="23" t="s">
        <v>1772</v>
      </c>
      <c r="M75" s="23" t="s">
        <v>1571</v>
      </c>
      <c r="N75" s="27"/>
      <c r="R75" s="40"/>
      <c r="U75" s="23"/>
      <c r="V75" s="23"/>
      <c r="W75" s="27"/>
    </row>
    <row r="76" spans="12:23" ht="12.75">
      <c r="L76" s="27"/>
      <c r="M76" s="27"/>
      <c r="N76" s="27"/>
      <c r="U76" s="27"/>
      <c r="V76" s="27"/>
      <c r="W76" s="27"/>
    </row>
    <row r="77" spans="12:23" ht="12.75">
      <c r="L77" s="39" t="s">
        <v>1773</v>
      </c>
      <c r="M77" s="39" t="s">
        <v>1769</v>
      </c>
      <c r="N77" s="39" t="s">
        <v>1766</v>
      </c>
      <c r="O77" t="s">
        <v>1765</v>
      </c>
      <c r="U77" s="27"/>
      <c r="V77" s="27"/>
      <c r="W77" s="27"/>
    </row>
    <row r="78" spans="10:24" ht="12.75">
      <c r="J78" s="25"/>
      <c r="L78" s="23" t="s">
        <v>1772</v>
      </c>
      <c r="M78" s="23" t="s">
        <v>1747</v>
      </c>
      <c r="N78" s="23" t="s">
        <v>1767</v>
      </c>
      <c r="O78" t="s">
        <v>1770</v>
      </c>
      <c r="R78" s="40"/>
      <c r="U78" s="23"/>
      <c r="V78" s="23"/>
      <c r="W78" s="27"/>
      <c r="X78" s="25"/>
    </row>
    <row r="79" spans="12:23" ht="12.75">
      <c r="L79" s="23"/>
      <c r="M79" s="27"/>
      <c r="N79" s="27"/>
      <c r="R79" s="40"/>
      <c r="U79" s="27"/>
      <c r="V79" s="27"/>
      <c r="W79" s="27"/>
    </row>
    <row r="80" spans="13:25" ht="12.75">
      <c r="M80" s="27"/>
      <c r="N80" s="27"/>
      <c r="O80" t="s">
        <v>1076</v>
      </c>
      <c r="R80" s="40"/>
      <c r="U80" s="27"/>
      <c r="V80" s="27"/>
      <c r="W80" s="27"/>
      <c r="X80" s="25"/>
      <c r="Y80" s="40"/>
    </row>
    <row r="81" spans="12:24" ht="12.75">
      <c r="L81" s="27"/>
      <c r="M81" s="27"/>
      <c r="N81" s="27"/>
      <c r="R81" s="40"/>
      <c r="U81" s="23"/>
      <c r="V81" s="23"/>
      <c r="W81" s="27"/>
      <c r="X81" s="25"/>
    </row>
    <row r="82" spans="12:23" ht="12.75">
      <c r="L82" s="27"/>
      <c r="M82" s="27"/>
      <c r="N82" s="27"/>
      <c r="R82" s="40"/>
      <c r="U82" s="27"/>
      <c r="V82" s="27"/>
      <c r="W82" s="27"/>
    </row>
    <row r="83" spans="12:23" ht="12.75">
      <c r="L83" s="27"/>
      <c r="M83" s="27"/>
      <c r="N83" s="27"/>
      <c r="O83" t="s">
        <v>260</v>
      </c>
      <c r="U83" s="27"/>
      <c r="V83" s="27"/>
      <c r="W83" s="27"/>
    </row>
    <row r="84" spans="12:23" ht="12.75">
      <c r="L84" s="27"/>
      <c r="M84" s="27"/>
      <c r="N84" s="27"/>
      <c r="U84" s="27"/>
      <c r="V84" s="27"/>
      <c r="W84" s="23"/>
    </row>
    <row r="85" spans="12:23" ht="12.75">
      <c r="L85" s="27"/>
      <c r="M85" s="27"/>
      <c r="N85" s="27"/>
      <c r="U85" s="27"/>
      <c r="V85" s="27"/>
      <c r="W85" s="27"/>
    </row>
    <row r="86" spans="12:23" ht="12.75">
      <c r="L86" s="27"/>
      <c r="M86" s="27"/>
      <c r="N86" s="27"/>
      <c r="O86" s="11" t="s">
        <v>1754</v>
      </c>
      <c r="U86" s="27"/>
      <c r="V86" s="27"/>
      <c r="W86" s="27"/>
    </row>
    <row r="87" spans="12:23" ht="12.75">
      <c r="L87" s="27"/>
      <c r="M87" s="27"/>
      <c r="N87" s="27"/>
      <c r="U87" s="27"/>
      <c r="V87" s="27"/>
      <c r="W87" s="23"/>
    </row>
    <row r="88" spans="9:15" ht="12.75">
      <c r="I88" s="1"/>
      <c r="L88" s="39" t="s">
        <v>1490</v>
      </c>
      <c r="M88" s="39" t="s">
        <v>1490</v>
      </c>
      <c r="N88" s="27"/>
      <c r="O88" s="34" t="s">
        <v>1877</v>
      </c>
    </row>
    <row r="89" spans="9:14" ht="12.75">
      <c r="I89" s="1" t="s">
        <v>585</v>
      </c>
      <c r="L89" s="23" t="s">
        <v>1774</v>
      </c>
      <c r="M89" s="23" t="s">
        <v>1755</v>
      </c>
      <c r="N89" s="27"/>
    </row>
    <row r="90" spans="12:14" ht="12.75">
      <c r="L90" s="27"/>
      <c r="M90" s="27"/>
      <c r="N90" s="27"/>
    </row>
    <row r="91" spans="12:15" ht="12.75">
      <c r="L91" s="40" t="s">
        <v>1492</v>
      </c>
      <c r="M91" s="40" t="s">
        <v>1492</v>
      </c>
      <c r="N91" s="27"/>
      <c r="O91" t="s">
        <v>1491</v>
      </c>
    </row>
    <row r="92" spans="12:14" ht="12.75">
      <c r="L92" s="23" t="s">
        <v>1510</v>
      </c>
      <c r="M92" s="23" t="s">
        <v>1756</v>
      </c>
      <c r="N92" s="27"/>
    </row>
    <row r="93" spans="12:14" ht="12.75">
      <c r="L93" s="27"/>
      <c r="M93" s="27"/>
      <c r="N93" s="27"/>
    </row>
    <row r="94" spans="12:15" ht="12.75">
      <c r="L94" s="27" t="s">
        <v>1865</v>
      </c>
      <c r="M94" s="27" t="s">
        <v>1865</v>
      </c>
      <c r="N94" s="27" t="s">
        <v>1865</v>
      </c>
      <c r="O94" t="s">
        <v>1768</v>
      </c>
    </row>
    <row r="95" spans="12:14" ht="12.75">
      <c r="L95" s="23"/>
      <c r="M95" s="23" t="s">
        <v>1571</v>
      </c>
      <c r="N95" s="23" t="s">
        <v>1533</v>
      </c>
    </row>
    <row r="96" spans="12:14" ht="12.75">
      <c r="L96" s="27"/>
      <c r="M96" s="27"/>
      <c r="N96" s="27"/>
    </row>
    <row r="97" spans="12:15" ht="12.75">
      <c r="L97" s="27"/>
      <c r="M97" s="40"/>
      <c r="N97" s="27" t="s">
        <v>356</v>
      </c>
      <c r="O97" s="14" t="s">
        <v>1546</v>
      </c>
    </row>
    <row r="98" spans="12:15" ht="12.75">
      <c r="L98" s="27"/>
      <c r="M98" s="40"/>
      <c r="N98" s="40" t="s">
        <v>1493</v>
      </c>
      <c r="O98" t="s">
        <v>1078</v>
      </c>
    </row>
    <row r="99" spans="12:14" ht="12.75">
      <c r="L99" s="27"/>
      <c r="M99" s="138"/>
      <c r="N99" s="23" t="s">
        <v>1771</v>
      </c>
    </row>
    <row r="100" spans="12:14" ht="12.75">
      <c r="L100" s="27"/>
      <c r="M100" s="27"/>
      <c r="N100" s="27"/>
    </row>
    <row r="101" spans="12:15" ht="12.75">
      <c r="L101" s="27"/>
      <c r="M101" s="27"/>
      <c r="N101" s="27" t="s">
        <v>1494</v>
      </c>
      <c r="O101" t="s">
        <v>1610</v>
      </c>
    </row>
    <row r="102" spans="12:14" ht="12.75">
      <c r="L102" s="27"/>
      <c r="M102" s="27"/>
      <c r="N102" s="23" t="s">
        <v>1761</v>
      </c>
    </row>
    <row r="103" spans="12:14" ht="12.75">
      <c r="L103" s="27"/>
      <c r="M103" s="27"/>
      <c r="N103" s="27"/>
    </row>
    <row r="104" spans="12:14" ht="12.75">
      <c r="L104" s="27"/>
      <c r="M104" s="27"/>
      <c r="N104" s="27"/>
    </row>
    <row r="105" spans="12:16" ht="12.75">
      <c r="L105" s="32" t="s">
        <v>1744</v>
      </c>
      <c r="M105" s="32" t="s">
        <v>1737</v>
      </c>
      <c r="N105" s="32" t="s">
        <v>1737</v>
      </c>
      <c r="O105" s="11" t="s">
        <v>873</v>
      </c>
      <c r="P105" t="s">
        <v>1738</v>
      </c>
    </row>
    <row r="106" spans="12:14" ht="12.75">
      <c r="L106" s="27" t="s">
        <v>1749</v>
      </c>
      <c r="M106" s="27" t="s">
        <v>1749</v>
      </c>
      <c r="N106" s="27" t="s">
        <v>1749</v>
      </c>
    </row>
    <row r="107" spans="12:16" ht="12.75">
      <c r="L107" s="62">
        <f>3250*2</f>
        <v>6500</v>
      </c>
      <c r="M107" s="62">
        <f>3400*2</f>
        <v>6800</v>
      </c>
      <c r="N107" s="62">
        <f>3400*2</f>
        <v>6800</v>
      </c>
      <c r="O107" s="34" t="s">
        <v>1739</v>
      </c>
      <c r="P107" s="34" t="s">
        <v>1750</v>
      </c>
    </row>
    <row r="108" spans="12:15" ht="12.75">
      <c r="L108" s="27">
        <v>1.08</v>
      </c>
      <c r="M108" s="27">
        <v>1.08</v>
      </c>
      <c r="N108" s="27">
        <v>1.08</v>
      </c>
      <c r="O108" s="27" t="s">
        <v>714</v>
      </c>
    </row>
    <row r="109" spans="12:16" ht="12.75">
      <c r="L109" s="31">
        <f>(L107*L108)/3600</f>
        <v>1.9500000000000002</v>
      </c>
      <c r="M109" s="31">
        <f>(M107*M108)/3600</f>
        <v>2.04</v>
      </c>
      <c r="N109" s="31">
        <f>(N107*N108)/3600</f>
        <v>2.04</v>
      </c>
      <c r="O109" s="34" t="s">
        <v>1740</v>
      </c>
      <c r="P109" s="34" t="s">
        <v>1751</v>
      </c>
    </row>
    <row r="110" spans="9:14" ht="12.75">
      <c r="I110" s="1" t="s">
        <v>589</v>
      </c>
      <c r="L110" s="23" t="s">
        <v>1523</v>
      </c>
      <c r="M110" s="23" t="s">
        <v>1523</v>
      </c>
      <c r="N110" s="23" t="s">
        <v>1523</v>
      </c>
    </row>
    <row r="111" spans="12:25" ht="12.75">
      <c r="L111" s="27"/>
      <c r="M111" s="27"/>
      <c r="N111" s="27"/>
      <c r="U111" s="27"/>
      <c r="X111" s="11"/>
      <c r="Y111" s="40"/>
    </row>
    <row r="112" spans="12:25" ht="12.75">
      <c r="L112" s="27"/>
      <c r="M112" s="27"/>
      <c r="N112" s="27"/>
      <c r="U112" s="27"/>
      <c r="Y112" s="40"/>
    </row>
    <row r="113" spans="12:25" ht="12.75">
      <c r="L113" s="27"/>
      <c r="M113" s="27"/>
      <c r="N113" s="27"/>
      <c r="O113" s="11" t="s">
        <v>729</v>
      </c>
      <c r="Q113" s="137" t="s">
        <v>1434</v>
      </c>
      <c r="U113" s="27"/>
      <c r="V113" s="27"/>
      <c r="W113" s="27"/>
      <c r="Y113" s="40"/>
    </row>
    <row r="114" spans="12:25" ht="12.75">
      <c r="L114" s="27"/>
      <c r="M114" s="27"/>
      <c r="N114" s="27"/>
      <c r="U114" s="27"/>
      <c r="V114" s="27"/>
      <c r="Y114" s="27"/>
    </row>
    <row r="115" spans="12:25" ht="12.75">
      <c r="L115" s="39">
        <v>4</v>
      </c>
      <c r="M115" s="39">
        <v>4</v>
      </c>
      <c r="N115" s="39">
        <v>4</v>
      </c>
      <c r="O115" s="14" t="s">
        <v>1079</v>
      </c>
      <c r="Q115" s="39"/>
      <c r="U115" s="23"/>
      <c r="Y115" s="27"/>
    </row>
    <row r="116" spans="12:16" ht="12.75">
      <c r="L116" s="27" t="s">
        <v>1432</v>
      </c>
      <c r="M116" s="27" t="s">
        <v>1432</v>
      </c>
      <c r="N116" s="27" t="s">
        <v>1432</v>
      </c>
      <c r="P116" s="137" t="s">
        <v>1433</v>
      </c>
    </row>
    <row r="117" spans="12:25" ht="12.75">
      <c r="L117" s="27" t="s">
        <v>1516</v>
      </c>
      <c r="M117" s="27" t="s">
        <v>1516</v>
      </c>
      <c r="N117" s="27" t="s">
        <v>1509</v>
      </c>
      <c r="O117" t="s">
        <v>1632</v>
      </c>
      <c r="Q117" s="27"/>
      <c r="U117" s="24"/>
      <c r="V117" s="32"/>
      <c r="W117" s="32"/>
      <c r="Y117" s="40"/>
    </row>
    <row r="118" spans="12:25" ht="12.75">
      <c r="L118" s="23" t="s">
        <v>1517</v>
      </c>
      <c r="M118" s="23" t="s">
        <v>1517</v>
      </c>
      <c r="N118" s="23" t="s">
        <v>1495</v>
      </c>
      <c r="P118" s="137" t="s">
        <v>1468</v>
      </c>
      <c r="Q118" s="23"/>
      <c r="U118" s="27"/>
      <c r="V118" s="27"/>
      <c r="W118" s="27"/>
      <c r="Y118" s="27"/>
    </row>
    <row r="119" spans="12:17" ht="12.75">
      <c r="L119" s="23" t="s">
        <v>1518</v>
      </c>
      <c r="M119" s="23"/>
      <c r="N119" s="23" t="s">
        <v>1758</v>
      </c>
      <c r="Q119" s="107"/>
    </row>
    <row r="120" spans="12:14" ht="12.75">
      <c r="L120" s="27"/>
      <c r="M120" s="27"/>
      <c r="N120" s="27"/>
    </row>
    <row r="121" spans="21:24" ht="12.75">
      <c r="U121" s="40"/>
      <c r="V121" s="40"/>
      <c r="W121" s="40"/>
      <c r="X121" s="32"/>
    </row>
    <row r="122" spans="15:25" ht="12.75">
      <c r="O122" s="11" t="s">
        <v>1487</v>
      </c>
      <c r="P122" s="137"/>
      <c r="U122" s="23"/>
      <c r="V122" s="23"/>
      <c r="W122" s="23"/>
      <c r="Y122" s="27"/>
    </row>
    <row r="123" spans="15:25" ht="12.75">
      <c r="O123" s="23" t="s">
        <v>1512</v>
      </c>
      <c r="U123" s="27"/>
      <c r="W123" s="23"/>
      <c r="Y123" s="27"/>
    </row>
    <row r="124" spans="13:25" ht="12.75">
      <c r="M124" s="24" t="s">
        <v>740</v>
      </c>
      <c r="W124" s="134"/>
      <c r="Y124" s="27"/>
    </row>
    <row r="126" ht="12.75">
      <c r="M126" s="39" t="s">
        <v>250</v>
      </c>
    </row>
    <row r="127" spans="13:19" ht="12.75">
      <c r="M127" s="32" t="s">
        <v>1834</v>
      </c>
      <c r="N127" s="32" t="s">
        <v>1825</v>
      </c>
      <c r="O127" s="60" t="s">
        <v>900</v>
      </c>
      <c r="P127" s="32" t="s">
        <v>3</v>
      </c>
      <c r="Q127" s="32" t="s">
        <v>2</v>
      </c>
      <c r="R127" s="32" t="s">
        <v>1069</v>
      </c>
      <c r="S127" s="32" t="s">
        <v>901</v>
      </c>
    </row>
    <row r="128" ht="12.75">
      <c r="M128" s="23" t="s">
        <v>1511</v>
      </c>
    </row>
    <row r="129" ht="12.75">
      <c r="S129" s="25"/>
    </row>
    <row r="130" spans="13:19" ht="12.75">
      <c r="M130" s="27">
        <v>1</v>
      </c>
      <c r="N130" s="116" t="s">
        <v>1436</v>
      </c>
      <c r="O130" s="34" t="s">
        <v>1519</v>
      </c>
      <c r="P130" s="132" t="s">
        <v>1437</v>
      </c>
      <c r="Q130" s="45" t="s">
        <v>1695</v>
      </c>
      <c r="R130" s="45" t="s">
        <v>1435</v>
      </c>
      <c r="S130" s="25" t="s">
        <v>1438</v>
      </c>
    </row>
    <row r="131" spans="9:19" ht="12.75">
      <c r="I131" s="1" t="s">
        <v>590</v>
      </c>
      <c r="S131" s="25"/>
    </row>
    <row r="132" spans="13:19" ht="12.75">
      <c r="M132" s="27">
        <v>1</v>
      </c>
      <c r="N132" s="116" t="s">
        <v>1044</v>
      </c>
      <c r="O132" s="34" t="s">
        <v>624</v>
      </c>
      <c r="P132" s="132" t="s">
        <v>4</v>
      </c>
      <c r="Q132" s="34" t="s">
        <v>364</v>
      </c>
      <c r="S132" s="25"/>
    </row>
    <row r="133" spans="13:19" ht="12.75">
      <c r="M133" s="27">
        <v>1</v>
      </c>
      <c r="N133" s="116" t="s">
        <v>1045</v>
      </c>
      <c r="O133" s="34" t="s">
        <v>625</v>
      </c>
      <c r="P133" s="132" t="s">
        <v>1890</v>
      </c>
      <c r="Q133" s="34" t="s">
        <v>364</v>
      </c>
      <c r="S133" s="25"/>
    </row>
    <row r="134" spans="13:19" ht="12.75">
      <c r="M134" s="27">
        <v>1</v>
      </c>
      <c r="N134" s="116" t="s">
        <v>1104</v>
      </c>
      <c r="O134" s="34" t="s">
        <v>1784</v>
      </c>
      <c r="P134" s="132" t="s">
        <v>1008</v>
      </c>
      <c r="Q134" s="34" t="s">
        <v>364</v>
      </c>
      <c r="S134" s="25"/>
    </row>
    <row r="135" spans="13:19" ht="12.75">
      <c r="M135" s="27"/>
      <c r="S135" s="25"/>
    </row>
    <row r="136" spans="13:19" ht="12.75">
      <c r="M136" s="27">
        <v>1</v>
      </c>
      <c r="N136" s="116" t="s">
        <v>1548</v>
      </c>
      <c r="O136" t="s">
        <v>1534</v>
      </c>
      <c r="P136" s="132" t="s">
        <v>902</v>
      </c>
      <c r="Q136" t="s">
        <v>903</v>
      </c>
      <c r="S136" s="25" t="s">
        <v>1536</v>
      </c>
    </row>
    <row r="137" ht="12.75">
      <c r="S137" s="25"/>
    </row>
    <row r="138" ht="12.75">
      <c r="S138" s="25"/>
    </row>
    <row r="139" ht="12.75">
      <c r="S139" s="25"/>
    </row>
    <row r="140" spans="15:19" ht="12.75">
      <c r="O140" s="11" t="s">
        <v>1489</v>
      </c>
      <c r="P140" s="137"/>
      <c r="S140" s="25"/>
    </row>
    <row r="141" spans="15:19" ht="12.75">
      <c r="O141" s="23" t="s">
        <v>1528</v>
      </c>
      <c r="S141" s="25"/>
    </row>
    <row r="142" spans="13:19" ht="12.75">
      <c r="M142" s="24" t="s">
        <v>740</v>
      </c>
      <c r="S142" s="25"/>
    </row>
    <row r="144" ht="12.75">
      <c r="M144" s="39" t="s">
        <v>250</v>
      </c>
    </row>
    <row r="145" spans="13:19" ht="12.75">
      <c r="M145" s="32" t="s">
        <v>1834</v>
      </c>
      <c r="N145" s="32" t="s">
        <v>1825</v>
      </c>
      <c r="O145" s="60" t="s">
        <v>900</v>
      </c>
      <c r="P145" s="32" t="s">
        <v>3</v>
      </c>
      <c r="Q145" s="32" t="s">
        <v>2</v>
      </c>
      <c r="R145" s="32" t="s">
        <v>1069</v>
      </c>
      <c r="S145" s="32" t="s">
        <v>901</v>
      </c>
    </row>
    <row r="146" ht="12.75">
      <c r="M146" s="23" t="s">
        <v>1511</v>
      </c>
    </row>
    <row r="148" spans="13:19" ht="12.75">
      <c r="M148" s="27">
        <v>1</v>
      </c>
      <c r="N148" s="116" t="s">
        <v>1436</v>
      </c>
      <c r="O148" s="34" t="s">
        <v>1519</v>
      </c>
      <c r="P148" s="132" t="s">
        <v>1437</v>
      </c>
      <c r="Q148" s="45" t="s">
        <v>1695</v>
      </c>
      <c r="R148" s="45" t="s">
        <v>1435</v>
      </c>
      <c r="S148" s="25" t="s">
        <v>1438</v>
      </c>
    </row>
    <row r="150" spans="13:17" ht="12.75">
      <c r="M150" s="27">
        <v>1</v>
      </c>
      <c r="N150" s="116" t="s">
        <v>1044</v>
      </c>
      <c r="O150" s="34" t="s">
        <v>624</v>
      </c>
      <c r="P150" s="132" t="s">
        <v>4</v>
      </c>
      <c r="Q150" s="34" t="s">
        <v>364</v>
      </c>
    </row>
    <row r="151" spans="13:17" ht="12.75">
      <c r="M151" s="27">
        <v>1</v>
      </c>
      <c r="N151" s="116" t="s">
        <v>1045</v>
      </c>
      <c r="O151" s="34" t="s">
        <v>625</v>
      </c>
      <c r="P151" s="132" t="s">
        <v>1890</v>
      </c>
      <c r="Q151" s="34" t="s">
        <v>364</v>
      </c>
    </row>
    <row r="152" spans="9:17" ht="12.75">
      <c r="I152" s="1"/>
      <c r="M152" s="27">
        <v>1</v>
      </c>
      <c r="N152" s="116" t="s">
        <v>1104</v>
      </c>
      <c r="O152" s="34" t="s">
        <v>1784</v>
      </c>
      <c r="P152" s="132" t="s">
        <v>1008</v>
      </c>
      <c r="Q152" s="34" t="s">
        <v>364</v>
      </c>
    </row>
    <row r="153" ht="12.75">
      <c r="M153" s="27"/>
    </row>
    <row r="154" spans="13:19" ht="12.75">
      <c r="M154" s="27">
        <v>1</v>
      </c>
      <c r="N154" s="116" t="s">
        <v>1548</v>
      </c>
      <c r="O154" t="s">
        <v>1534</v>
      </c>
      <c r="P154" s="132" t="s">
        <v>902</v>
      </c>
      <c r="Q154" t="s">
        <v>903</v>
      </c>
      <c r="S154" s="25" t="s">
        <v>1536</v>
      </c>
    </row>
    <row r="158" spans="15:16" ht="12.75">
      <c r="O158" s="11" t="s">
        <v>1757</v>
      </c>
      <c r="P158" s="137"/>
    </row>
    <row r="159" ht="12.75">
      <c r="O159" s="23" t="s">
        <v>1537</v>
      </c>
    </row>
    <row r="160" ht="12.75">
      <c r="M160" s="24" t="s">
        <v>740</v>
      </c>
    </row>
    <row r="162" ht="12.75">
      <c r="M162" s="39" t="s">
        <v>250</v>
      </c>
    </row>
    <row r="163" spans="13:19" ht="12.75">
      <c r="M163" s="32" t="s">
        <v>1834</v>
      </c>
      <c r="N163" s="32" t="s">
        <v>1825</v>
      </c>
      <c r="O163" s="60" t="s">
        <v>900</v>
      </c>
      <c r="P163" s="32" t="s">
        <v>3</v>
      </c>
      <c r="Q163" s="32" t="s">
        <v>2</v>
      </c>
      <c r="R163" s="32" t="s">
        <v>1069</v>
      </c>
      <c r="S163" s="32" t="s">
        <v>901</v>
      </c>
    </row>
    <row r="164" ht="12.75">
      <c r="M164" s="23" t="s">
        <v>1511</v>
      </c>
    </row>
    <row r="166" spans="13:19" ht="12.75">
      <c r="M166" s="27">
        <v>1</v>
      </c>
      <c r="N166" s="116" t="s">
        <v>1548</v>
      </c>
      <c r="O166" t="s">
        <v>1534</v>
      </c>
      <c r="P166" s="132" t="s">
        <v>902</v>
      </c>
      <c r="Q166" t="s">
        <v>903</v>
      </c>
      <c r="R166" s="25"/>
      <c r="S166" s="25" t="s">
        <v>1559</v>
      </c>
    </row>
    <row r="167" spans="13:19" ht="12.75">
      <c r="M167" s="27">
        <v>1</v>
      </c>
      <c r="N167" s="116" t="s">
        <v>1549</v>
      </c>
      <c r="O167" t="s">
        <v>1534</v>
      </c>
      <c r="P167" s="132" t="s">
        <v>1411</v>
      </c>
      <c r="Q167" t="s">
        <v>903</v>
      </c>
      <c r="R167" s="25"/>
      <c r="S167" s="25" t="s">
        <v>1560</v>
      </c>
    </row>
    <row r="169" spans="13:17" ht="12.75">
      <c r="M169" s="27">
        <v>1</v>
      </c>
      <c r="N169" s="116" t="s">
        <v>1547</v>
      </c>
      <c r="O169" t="s">
        <v>1544</v>
      </c>
      <c r="P169" s="59" t="s">
        <v>1545</v>
      </c>
      <c r="Q169" t="s">
        <v>1015</v>
      </c>
    </row>
    <row r="171" spans="13:19" ht="12.75">
      <c r="M171" s="27">
        <v>1</v>
      </c>
      <c r="N171" s="116" t="s">
        <v>1541</v>
      </c>
      <c r="O171" t="s">
        <v>1538</v>
      </c>
      <c r="P171" s="132" t="s">
        <v>1014</v>
      </c>
      <c r="Q171" t="s">
        <v>1015</v>
      </c>
      <c r="S171" s="25" t="s">
        <v>1529</v>
      </c>
    </row>
    <row r="172" spans="9:17" ht="12.75">
      <c r="I172" s="1"/>
      <c r="M172" s="27">
        <v>1</v>
      </c>
      <c r="N172" s="116" t="s">
        <v>1542</v>
      </c>
      <c r="O172" t="s">
        <v>1539</v>
      </c>
      <c r="P172" s="132" t="s">
        <v>1014</v>
      </c>
      <c r="Q172" t="s">
        <v>1015</v>
      </c>
    </row>
    <row r="173" spans="13:17" ht="12.75">
      <c r="M173" s="27">
        <v>1</v>
      </c>
      <c r="N173" s="116" t="s">
        <v>1543</v>
      </c>
      <c r="O173" t="s">
        <v>1540</v>
      </c>
      <c r="P173" s="132" t="s">
        <v>1014</v>
      </c>
      <c r="Q173" t="s">
        <v>1015</v>
      </c>
    </row>
    <row r="194" ht="12.75">
      <c r="I194" s="1"/>
    </row>
    <row r="214" ht="12.75">
      <c r="I214" s="1"/>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L179"/>
  <sheetViews>
    <sheetView workbookViewId="0" topLeftCell="I47">
      <selection activeCell="O60" sqref="O60:P62"/>
    </sheetView>
  </sheetViews>
  <sheetFormatPr defaultColWidth="9.140625" defaultRowHeight="12.75"/>
  <cols>
    <col min="1" max="10" width="11.00390625" style="0" customWidth="1"/>
    <col min="11" max="11" width="11.8515625" style="0" customWidth="1"/>
    <col min="12" max="12" width="12.28125" style="0" customWidth="1"/>
    <col min="13" max="13" width="11.00390625" style="0" customWidth="1"/>
    <col min="14" max="14" width="12.57421875" style="0" customWidth="1"/>
    <col min="15" max="15" width="12.140625" style="0" customWidth="1"/>
    <col min="16" max="16" width="12.421875" style="0" customWidth="1"/>
    <col min="17" max="21" width="11.00390625" style="0" customWidth="1"/>
    <col min="22" max="22" width="2.28125" style="0" customWidth="1"/>
    <col min="23" max="24" width="11.00390625" style="0" customWidth="1"/>
    <col min="25" max="25" width="10.8515625" style="0" customWidth="1"/>
    <col min="26" max="34" width="11.00390625" style="0" customWidth="1"/>
    <col min="35" max="35" width="2.8515625" style="0" customWidth="1"/>
    <col min="36" max="36" width="11.00390625" style="0" customWidth="1"/>
    <col min="37" max="37" width="10.8515625" style="0" customWidth="1"/>
    <col min="38" max="16384" width="11.00390625" style="0" customWidth="1"/>
  </cols>
  <sheetData>
    <row r="1" spans="1:38"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c r="W1" s="3" t="s">
        <v>597</v>
      </c>
      <c r="X1" t="s">
        <v>634</v>
      </c>
      <c r="Y1" s="8" t="s">
        <v>602</v>
      </c>
      <c r="Z1" s="15" t="s">
        <v>594</v>
      </c>
      <c r="AA1" t="s">
        <v>634</v>
      </c>
      <c r="AB1" s="8" t="s">
        <v>602</v>
      </c>
      <c r="AC1" s="15" t="s">
        <v>595</v>
      </c>
      <c r="AD1" t="s">
        <v>634</v>
      </c>
      <c r="AE1" s="8" t="s">
        <v>602</v>
      </c>
      <c r="AF1" s="15" t="s">
        <v>596</v>
      </c>
      <c r="AG1" t="s">
        <v>634</v>
      </c>
      <c r="AH1" s="8" t="s">
        <v>602</v>
      </c>
      <c r="AJ1" s="1" t="s">
        <v>604</v>
      </c>
      <c r="AK1" t="s">
        <v>634</v>
      </c>
      <c r="AL1" s="8" t="s">
        <v>602</v>
      </c>
    </row>
    <row r="2" spans="1:38" ht="12.75">
      <c r="A2" s="113" t="s">
        <v>690</v>
      </c>
      <c r="C2" s="8"/>
      <c r="D2" s="4"/>
      <c r="F2" s="8"/>
      <c r="G2" s="4"/>
      <c r="I2" s="8"/>
      <c r="J2" s="4"/>
      <c r="L2" s="8"/>
      <c r="M2" s="4"/>
      <c r="O2" s="8"/>
      <c r="P2" s="4"/>
      <c r="R2" s="8"/>
      <c r="S2" s="4"/>
      <c r="U2" s="8"/>
      <c r="V2" s="4"/>
      <c r="AB2" s="8"/>
      <c r="AC2" s="4"/>
      <c r="AE2" s="8"/>
      <c r="AF2" s="4"/>
      <c r="AH2" s="8"/>
      <c r="AJ2" s="24" t="s">
        <v>605</v>
      </c>
      <c r="AL2" s="8"/>
    </row>
    <row r="3" spans="1:38" ht="12.75">
      <c r="A3" s="8">
        <v>0</v>
      </c>
      <c r="B3" s="38">
        <v>123</v>
      </c>
      <c r="C3" s="7">
        <f aca="true" t="shared" si="0" ref="C3:C15">B3*1.688</f>
        <v>207.624</v>
      </c>
      <c r="D3" s="8">
        <v>0</v>
      </c>
      <c r="E3" s="38">
        <v>225</v>
      </c>
      <c r="F3" s="7">
        <f>E3*1.688</f>
        <v>379.8</v>
      </c>
      <c r="G3" s="8">
        <v>0</v>
      </c>
      <c r="H3" s="51">
        <v>278</v>
      </c>
      <c r="I3" s="7">
        <f aca="true" t="shared" si="1" ref="I3:I15">H3*1.688</f>
        <v>469.264</v>
      </c>
      <c r="J3" s="8">
        <v>0</v>
      </c>
      <c r="K3" s="51">
        <v>334</v>
      </c>
      <c r="L3" s="7">
        <f aca="true" t="shared" si="2" ref="L3:L15">K3*1.688</f>
        <v>563.792</v>
      </c>
      <c r="M3" s="8">
        <v>0</v>
      </c>
      <c r="N3" s="51">
        <v>383</v>
      </c>
      <c r="O3" s="7">
        <f aca="true" t="shared" si="3" ref="O3:O15">N3*1.688</f>
        <v>646.504</v>
      </c>
      <c r="P3" s="8">
        <v>0</v>
      </c>
      <c r="Q3" s="51">
        <v>446</v>
      </c>
      <c r="R3" s="7">
        <f>Q3*1.688</f>
        <v>752.848</v>
      </c>
      <c r="S3" s="8">
        <v>0</v>
      </c>
      <c r="T3" s="51">
        <v>496</v>
      </c>
      <c r="U3" s="7">
        <f aca="true" t="shared" si="4" ref="U3:U15">T3*1.688</f>
        <v>837.2479999999999</v>
      </c>
      <c r="V3" s="8"/>
      <c r="W3" s="8">
        <v>0</v>
      </c>
      <c r="X3" s="8">
        <f aca="true" t="shared" si="5" ref="X3:X8">B3-8</f>
        <v>115</v>
      </c>
      <c r="Y3" s="7">
        <f aca="true" t="shared" si="6" ref="Y3:Y15">X3*1.688</f>
        <v>194.12</v>
      </c>
      <c r="Z3" s="8">
        <v>0</v>
      </c>
      <c r="AA3" s="38">
        <v>123</v>
      </c>
      <c r="AB3" s="7">
        <f>AA3*1.688</f>
        <v>207.624</v>
      </c>
      <c r="AC3" s="8">
        <v>0</v>
      </c>
      <c r="AD3" s="38">
        <v>225</v>
      </c>
      <c r="AE3" s="7">
        <f>AD3*1.688</f>
        <v>379.8</v>
      </c>
      <c r="AF3" s="8">
        <v>0</v>
      </c>
      <c r="AG3" s="51">
        <v>278</v>
      </c>
      <c r="AH3" s="7">
        <f>AG3*1.688</f>
        <v>469.264</v>
      </c>
      <c r="AJ3" s="8">
        <v>0</v>
      </c>
      <c r="AK3" s="38">
        <v>165</v>
      </c>
      <c r="AL3" s="7">
        <f aca="true" t="shared" si="7" ref="AL3:AL8">AK3*1.688</f>
        <v>278.52</v>
      </c>
    </row>
    <row r="4" spans="1:38" ht="12.75">
      <c r="A4" s="6">
        <v>10000</v>
      </c>
      <c r="B4" s="88">
        <f>((B6-B3)/2)+B3</f>
        <v>184</v>
      </c>
      <c r="C4" s="7">
        <f t="shared" si="0"/>
        <v>310.592</v>
      </c>
      <c r="D4" s="6">
        <v>10000</v>
      </c>
      <c r="E4" s="89">
        <f>((E6-E3)/2)+E3</f>
        <v>290.5</v>
      </c>
      <c r="F4" s="7">
        <f aca="true" t="shared" si="8" ref="F4:F15">E4*1.688</f>
        <v>490.364</v>
      </c>
      <c r="G4" s="6">
        <v>10000</v>
      </c>
      <c r="H4" s="89">
        <f>((H6-H3)/2)+H3</f>
        <v>354</v>
      </c>
      <c r="I4" s="7">
        <f t="shared" si="1"/>
        <v>597.552</v>
      </c>
      <c r="J4" s="6">
        <v>10000</v>
      </c>
      <c r="K4" s="89">
        <f>((K6-K3)/2)+K3</f>
        <v>409.5</v>
      </c>
      <c r="L4" s="7">
        <f t="shared" si="2"/>
        <v>691.236</v>
      </c>
      <c r="M4" s="6">
        <v>10000</v>
      </c>
      <c r="N4" s="89">
        <f>((N6-N3)/2)+N3</f>
        <v>458.5</v>
      </c>
      <c r="O4" s="7">
        <f t="shared" si="3"/>
        <v>773.948</v>
      </c>
      <c r="P4" s="6">
        <v>10000</v>
      </c>
      <c r="Q4" s="89">
        <f>((Q6-Q3)/2)+Q3</f>
        <v>508.5</v>
      </c>
      <c r="R4" s="7">
        <f aca="true" t="shared" si="9" ref="R4:R15">Q4*1.688</f>
        <v>858.348</v>
      </c>
      <c r="S4" s="6">
        <v>10000</v>
      </c>
      <c r="T4" s="89">
        <f>((T6-T3)/2)+T3</f>
        <v>540.5</v>
      </c>
      <c r="U4" s="7">
        <f t="shared" si="4"/>
        <v>912.3639999999999</v>
      </c>
      <c r="V4" s="6"/>
      <c r="W4" s="6">
        <v>10000</v>
      </c>
      <c r="X4" s="8">
        <f t="shared" si="5"/>
        <v>176</v>
      </c>
      <c r="Y4" s="7">
        <f t="shared" si="6"/>
        <v>297.08799999999997</v>
      </c>
      <c r="Z4" s="6">
        <v>10000</v>
      </c>
      <c r="AA4" s="88">
        <f>((AA6-AA3)/2)+AA3</f>
        <v>184</v>
      </c>
      <c r="AB4" s="7">
        <f aca="true" t="shared" si="10" ref="AB4:AB15">AA4*1.688</f>
        <v>310.592</v>
      </c>
      <c r="AC4" s="6">
        <v>10000</v>
      </c>
      <c r="AD4" s="89">
        <f>((AD6-AD3)/2)+AD3</f>
        <v>290.5</v>
      </c>
      <c r="AE4" s="7">
        <f aca="true" t="shared" si="11" ref="AE4:AE15">AD4*1.688</f>
        <v>490.364</v>
      </c>
      <c r="AF4" s="6">
        <v>10000</v>
      </c>
      <c r="AG4" s="89">
        <f>((AG6-AG3)/2)+AG3</f>
        <v>354</v>
      </c>
      <c r="AH4" s="7">
        <f aca="true" t="shared" si="12" ref="AH4:AH15">AG4*1.688</f>
        <v>597.552</v>
      </c>
      <c r="AJ4" s="6">
        <v>10000</v>
      </c>
      <c r="AK4" s="88">
        <f>((AK6-AK3)/2)+AK3</f>
        <v>205</v>
      </c>
      <c r="AL4" s="7">
        <f t="shared" si="7"/>
        <v>346.03999999999996</v>
      </c>
    </row>
    <row r="5" spans="1:38" ht="12.75">
      <c r="A5" s="6">
        <v>15000</v>
      </c>
      <c r="B5" s="89">
        <f>B6-((B6-B4)/2)</f>
        <v>214.5</v>
      </c>
      <c r="C5" s="7">
        <f t="shared" si="0"/>
        <v>362.07599999999996</v>
      </c>
      <c r="D5" s="6">
        <v>15000</v>
      </c>
      <c r="E5" s="89">
        <f>E6-((E6-E4)/2)</f>
        <v>323.25</v>
      </c>
      <c r="F5" s="7">
        <f t="shared" si="8"/>
        <v>545.646</v>
      </c>
      <c r="G5" s="6">
        <v>15000</v>
      </c>
      <c r="H5" s="89">
        <f>H6-((H6-H4)/2)</f>
        <v>392</v>
      </c>
      <c r="I5" s="7">
        <f t="shared" si="1"/>
        <v>661.696</v>
      </c>
      <c r="J5" s="6">
        <v>15000</v>
      </c>
      <c r="K5" s="89">
        <f>K6-((K6-K4)/2)</f>
        <v>447.25</v>
      </c>
      <c r="L5" s="7">
        <f t="shared" si="2"/>
        <v>754.958</v>
      </c>
      <c r="M5" s="6">
        <v>15000</v>
      </c>
      <c r="N5" s="89">
        <f>N6-((N6-N4)/2)</f>
        <v>496.25</v>
      </c>
      <c r="O5" s="7">
        <f t="shared" si="3"/>
        <v>837.67</v>
      </c>
      <c r="P5" s="6">
        <v>15000</v>
      </c>
      <c r="Q5" s="89">
        <f>Q6-((Q6-Q4)/2)</f>
        <v>539.75</v>
      </c>
      <c r="R5" s="7">
        <f t="shared" si="9"/>
        <v>911.098</v>
      </c>
      <c r="S5" s="6">
        <v>15000</v>
      </c>
      <c r="T5" s="89">
        <f>T6-((T6-T4)/2)</f>
        <v>562.75</v>
      </c>
      <c r="U5" s="7">
        <f t="shared" si="4"/>
        <v>949.922</v>
      </c>
      <c r="V5" s="6"/>
      <c r="W5" s="6">
        <v>15000</v>
      </c>
      <c r="X5" s="7">
        <f t="shared" si="5"/>
        <v>206.5</v>
      </c>
      <c r="Y5" s="7">
        <f t="shared" si="6"/>
        <v>348.572</v>
      </c>
      <c r="Z5" s="6">
        <v>15000</v>
      </c>
      <c r="AA5" s="89">
        <f>AA6-((AA6-AA4)/2)</f>
        <v>214.5</v>
      </c>
      <c r="AB5" s="7">
        <f t="shared" si="10"/>
        <v>362.07599999999996</v>
      </c>
      <c r="AC5" s="6">
        <v>15000</v>
      </c>
      <c r="AD5" s="89">
        <f>AD6-((AD6-AD4)/2)</f>
        <v>323.25</v>
      </c>
      <c r="AE5" s="7">
        <f t="shared" si="11"/>
        <v>545.646</v>
      </c>
      <c r="AF5" s="6">
        <v>15000</v>
      </c>
      <c r="AG5" s="89">
        <f>AG6-((AG6-AG4)/2)</f>
        <v>392</v>
      </c>
      <c r="AH5" s="7">
        <f t="shared" si="12"/>
        <v>661.696</v>
      </c>
      <c r="AJ5" s="6">
        <v>15000</v>
      </c>
      <c r="AK5" s="88">
        <f>AK6-((AK6-AK4)/2)</f>
        <v>225</v>
      </c>
      <c r="AL5" s="7">
        <f t="shared" si="7"/>
        <v>379.8</v>
      </c>
    </row>
    <row r="6" spans="1:38" ht="12.75">
      <c r="A6" s="6">
        <v>20000</v>
      </c>
      <c r="B6" s="38">
        <v>245</v>
      </c>
      <c r="C6" s="7">
        <f t="shared" si="0"/>
        <v>413.56</v>
      </c>
      <c r="D6" s="6">
        <v>20000</v>
      </c>
      <c r="E6" s="38">
        <v>356</v>
      </c>
      <c r="F6" s="7">
        <f t="shared" si="8"/>
        <v>600.928</v>
      </c>
      <c r="G6" s="6">
        <v>20000</v>
      </c>
      <c r="H6" s="38">
        <v>430</v>
      </c>
      <c r="I6" s="7">
        <f t="shared" si="1"/>
        <v>725.84</v>
      </c>
      <c r="J6" s="6">
        <v>20000</v>
      </c>
      <c r="K6" s="51">
        <v>485</v>
      </c>
      <c r="L6" s="7">
        <f t="shared" si="2"/>
        <v>818.68</v>
      </c>
      <c r="M6" s="6">
        <v>20000</v>
      </c>
      <c r="N6" s="51">
        <v>534</v>
      </c>
      <c r="O6" s="7">
        <f t="shared" si="3"/>
        <v>901.3919999999999</v>
      </c>
      <c r="P6" s="6">
        <v>20000</v>
      </c>
      <c r="Q6" s="51">
        <v>571</v>
      </c>
      <c r="R6" s="7">
        <f t="shared" si="9"/>
        <v>963.848</v>
      </c>
      <c r="S6" s="6">
        <v>20000</v>
      </c>
      <c r="T6" s="51">
        <v>585</v>
      </c>
      <c r="U6" s="7">
        <f t="shared" si="4"/>
        <v>987.48</v>
      </c>
      <c r="V6" s="6"/>
      <c r="W6" s="6">
        <v>20000</v>
      </c>
      <c r="X6" s="8">
        <f t="shared" si="5"/>
        <v>237</v>
      </c>
      <c r="Y6" s="7">
        <f t="shared" si="6"/>
        <v>400.056</v>
      </c>
      <c r="Z6" s="6">
        <v>20000</v>
      </c>
      <c r="AA6" s="38">
        <v>245</v>
      </c>
      <c r="AB6" s="7">
        <f t="shared" si="10"/>
        <v>413.56</v>
      </c>
      <c r="AC6" s="6">
        <v>20000</v>
      </c>
      <c r="AD6" s="38">
        <v>356</v>
      </c>
      <c r="AE6" s="7">
        <f t="shared" si="11"/>
        <v>600.928</v>
      </c>
      <c r="AF6" s="6">
        <v>20000</v>
      </c>
      <c r="AG6" s="38">
        <v>430</v>
      </c>
      <c r="AH6" s="7">
        <f t="shared" si="12"/>
        <v>725.84</v>
      </c>
      <c r="AJ6" s="6">
        <v>20000</v>
      </c>
      <c r="AK6" s="38">
        <v>245</v>
      </c>
      <c r="AL6" s="7">
        <f t="shared" si="7"/>
        <v>413.56</v>
      </c>
    </row>
    <row r="7" spans="1:38" ht="12.75">
      <c r="A7" s="6">
        <v>30000</v>
      </c>
      <c r="B7" s="88">
        <f>B8-((B8-B6)/2)</f>
        <v>323</v>
      </c>
      <c r="C7" s="7">
        <f t="shared" si="0"/>
        <v>545.2239999999999</v>
      </c>
      <c r="D7" s="6">
        <v>30000</v>
      </c>
      <c r="E7" s="88">
        <f>E8-((E8-E6)/2)</f>
        <v>430</v>
      </c>
      <c r="F7" s="7">
        <f t="shared" si="8"/>
        <v>725.84</v>
      </c>
      <c r="G7" s="6">
        <v>30000</v>
      </c>
      <c r="H7" s="89">
        <f>H8-((H8-H6)/2)</f>
        <v>487.5</v>
      </c>
      <c r="I7" s="7">
        <f t="shared" si="1"/>
        <v>822.9</v>
      </c>
      <c r="J7" s="6">
        <v>30000</v>
      </c>
      <c r="K7" s="89">
        <f>K8-((K8-K6)/2)</f>
        <v>523.5</v>
      </c>
      <c r="L7" s="7">
        <f t="shared" si="2"/>
        <v>883.668</v>
      </c>
      <c r="M7" s="6">
        <v>30000</v>
      </c>
      <c r="N7" s="89">
        <f>N8-((N8-N6)/2)</f>
        <v>553.5</v>
      </c>
      <c r="O7" s="7">
        <f t="shared" si="3"/>
        <v>934.308</v>
      </c>
      <c r="P7" s="6">
        <v>30000</v>
      </c>
      <c r="Q7" s="89">
        <f>Q8-((Q8-Q6)/2)</f>
        <v>575</v>
      </c>
      <c r="R7" s="7">
        <f t="shared" si="9"/>
        <v>970.6</v>
      </c>
      <c r="S7" s="6">
        <v>30000</v>
      </c>
      <c r="T7" s="89">
        <f>T8-((T8-T6)/2)</f>
        <v>585</v>
      </c>
      <c r="U7" s="7">
        <f t="shared" si="4"/>
        <v>987.48</v>
      </c>
      <c r="V7" s="13"/>
      <c r="W7" s="6">
        <v>30000</v>
      </c>
      <c r="X7" s="8">
        <f t="shared" si="5"/>
        <v>315</v>
      </c>
      <c r="Y7" s="7">
        <f t="shared" si="6"/>
        <v>531.72</v>
      </c>
      <c r="Z7" s="6">
        <v>30000</v>
      </c>
      <c r="AA7" s="88">
        <f>AA8-((AA8-AA6)/2)</f>
        <v>323</v>
      </c>
      <c r="AB7" s="7">
        <f t="shared" si="10"/>
        <v>545.2239999999999</v>
      </c>
      <c r="AC7" s="6">
        <v>30000</v>
      </c>
      <c r="AD7" s="88">
        <f>AD8-((AD8-AD6)/2)</f>
        <v>430</v>
      </c>
      <c r="AE7" s="7">
        <f t="shared" si="11"/>
        <v>725.84</v>
      </c>
      <c r="AF7" s="6">
        <v>30000</v>
      </c>
      <c r="AG7" s="89">
        <f>AG8-((AG8-AG6)/2)</f>
        <v>487.5</v>
      </c>
      <c r="AH7" s="7">
        <f t="shared" si="12"/>
        <v>822.9</v>
      </c>
      <c r="AJ7" s="6">
        <v>30000</v>
      </c>
      <c r="AK7" s="88">
        <f>AK8-((AK8-AK6)/2)</f>
        <v>323</v>
      </c>
      <c r="AL7" s="7">
        <f t="shared" si="7"/>
        <v>545.2239999999999</v>
      </c>
    </row>
    <row r="8" spans="1:38" ht="12.75">
      <c r="A8" s="6">
        <v>40000</v>
      </c>
      <c r="B8" s="38">
        <v>401</v>
      </c>
      <c r="C8" s="7">
        <f t="shared" si="0"/>
        <v>676.888</v>
      </c>
      <c r="D8" s="6">
        <v>40000</v>
      </c>
      <c r="E8" s="38">
        <v>504</v>
      </c>
      <c r="F8" s="7">
        <f t="shared" si="8"/>
        <v>850.752</v>
      </c>
      <c r="G8" s="6">
        <v>40000</v>
      </c>
      <c r="H8" s="38">
        <v>545</v>
      </c>
      <c r="I8" s="7">
        <f t="shared" si="1"/>
        <v>919.9599999999999</v>
      </c>
      <c r="J8" s="6">
        <v>40000</v>
      </c>
      <c r="K8" s="51">
        <v>562</v>
      </c>
      <c r="L8" s="7">
        <f t="shared" si="2"/>
        <v>948.656</v>
      </c>
      <c r="M8" s="6">
        <v>40000</v>
      </c>
      <c r="N8" s="51">
        <v>573</v>
      </c>
      <c r="O8" s="7">
        <f t="shared" si="3"/>
        <v>967.2239999999999</v>
      </c>
      <c r="P8" s="6">
        <v>40000</v>
      </c>
      <c r="Q8" s="51">
        <v>579</v>
      </c>
      <c r="R8" s="7">
        <f t="shared" si="9"/>
        <v>977.352</v>
      </c>
      <c r="S8" s="6">
        <v>40000</v>
      </c>
      <c r="T8" s="38">
        <v>585</v>
      </c>
      <c r="U8" s="7">
        <f t="shared" si="4"/>
        <v>987.48</v>
      </c>
      <c r="V8" s="13"/>
      <c r="W8" s="6">
        <v>40000</v>
      </c>
      <c r="X8" s="8">
        <f t="shared" si="5"/>
        <v>393</v>
      </c>
      <c r="Y8" s="7">
        <f t="shared" si="6"/>
        <v>663.384</v>
      </c>
      <c r="Z8" s="6">
        <v>40000</v>
      </c>
      <c r="AA8" s="38">
        <v>401</v>
      </c>
      <c r="AB8" s="7">
        <f t="shared" si="10"/>
        <v>676.888</v>
      </c>
      <c r="AC8" s="6">
        <v>40000</v>
      </c>
      <c r="AD8" s="38">
        <v>504</v>
      </c>
      <c r="AE8" s="7">
        <f t="shared" si="11"/>
        <v>850.752</v>
      </c>
      <c r="AF8" s="6">
        <v>40000</v>
      </c>
      <c r="AG8" s="38">
        <v>545</v>
      </c>
      <c r="AH8" s="7">
        <f t="shared" si="12"/>
        <v>919.9599999999999</v>
      </c>
      <c r="AJ8" s="6">
        <v>40000</v>
      </c>
      <c r="AK8" s="38">
        <v>401</v>
      </c>
      <c r="AL8" s="7">
        <f t="shared" si="7"/>
        <v>676.888</v>
      </c>
    </row>
    <row r="9" spans="1:38" ht="12.75">
      <c r="A9" s="13">
        <v>50000</v>
      </c>
      <c r="B9" s="38">
        <v>567</v>
      </c>
      <c r="C9" s="7">
        <f t="shared" si="0"/>
        <v>957.096</v>
      </c>
      <c r="D9" s="21">
        <v>45000</v>
      </c>
      <c r="E9" s="88">
        <f>E10-((E10-E8)/2)</f>
        <v>611</v>
      </c>
      <c r="F9" s="7">
        <f t="shared" si="8"/>
        <v>1031.368</v>
      </c>
      <c r="G9" s="21">
        <v>42500</v>
      </c>
      <c r="H9" s="89">
        <f>H10-((H10-H8)/2)</f>
        <v>631.5</v>
      </c>
      <c r="I9" s="7">
        <f t="shared" si="1"/>
        <v>1065.972</v>
      </c>
      <c r="J9" s="6">
        <v>41800</v>
      </c>
      <c r="K9" s="89">
        <f>K10-((K10-K8)/2)</f>
        <v>640</v>
      </c>
      <c r="L9" s="7">
        <f t="shared" si="2"/>
        <v>1080.32</v>
      </c>
      <c r="M9" s="21">
        <v>41500</v>
      </c>
      <c r="N9" s="89">
        <f>N10-((N10-N8)/2)</f>
        <v>645.5</v>
      </c>
      <c r="O9" s="7">
        <f t="shared" si="3"/>
        <v>1089.604</v>
      </c>
      <c r="P9" s="21">
        <v>41000</v>
      </c>
      <c r="Q9" s="89">
        <f>Q10-((Q10-Q8)/2)</f>
        <v>648.5</v>
      </c>
      <c r="R9" s="7">
        <f t="shared" si="9"/>
        <v>1094.668</v>
      </c>
      <c r="S9" s="21">
        <v>40500</v>
      </c>
      <c r="T9" s="89">
        <f>T10-((T10-T8)/2)</f>
        <v>651.5</v>
      </c>
      <c r="U9" s="7">
        <f t="shared" si="4"/>
        <v>1099.732</v>
      </c>
      <c r="V9" s="6"/>
      <c r="W9" s="13">
        <v>50000</v>
      </c>
      <c r="X9" s="8">
        <f>B9+8</f>
        <v>575</v>
      </c>
      <c r="Y9" s="7">
        <f t="shared" si="6"/>
        <v>970.6</v>
      </c>
      <c r="Z9" s="13">
        <v>50000</v>
      </c>
      <c r="AA9" s="38">
        <v>567</v>
      </c>
      <c r="AB9" s="7">
        <f t="shared" si="10"/>
        <v>957.096</v>
      </c>
      <c r="AC9" s="21">
        <v>45000</v>
      </c>
      <c r="AD9" s="89">
        <f>AD10-((AD10-AD8)/2)</f>
        <v>581.5</v>
      </c>
      <c r="AE9" s="7">
        <f t="shared" si="11"/>
        <v>981.572</v>
      </c>
      <c r="AF9" s="21">
        <v>42500</v>
      </c>
      <c r="AG9" s="89">
        <f>AG10-((AG10-AG8)/2)</f>
        <v>545</v>
      </c>
      <c r="AH9" s="7">
        <f t="shared" si="12"/>
        <v>919.9599999999999</v>
      </c>
      <c r="AJ9" s="13">
        <v>50000</v>
      </c>
      <c r="AK9" s="38">
        <v>567</v>
      </c>
      <c r="AL9" s="7">
        <f aca="true" t="shared" si="13" ref="AL9:AL15">AK9*1.688</f>
        <v>957.096</v>
      </c>
    </row>
    <row r="10" spans="1:38" ht="12.75">
      <c r="A10" s="13">
        <v>40000</v>
      </c>
      <c r="B10" s="38">
        <v>728</v>
      </c>
      <c r="C10" s="7">
        <f t="shared" si="0"/>
        <v>1228.864</v>
      </c>
      <c r="D10" s="13">
        <v>40000</v>
      </c>
      <c r="E10" s="38">
        <v>718</v>
      </c>
      <c r="F10" s="7">
        <f t="shared" si="8"/>
        <v>1211.984</v>
      </c>
      <c r="G10" s="13">
        <v>40000</v>
      </c>
      <c r="H10" s="38">
        <v>718</v>
      </c>
      <c r="I10" s="7">
        <f t="shared" si="1"/>
        <v>1211.984</v>
      </c>
      <c r="J10" s="13">
        <v>40000</v>
      </c>
      <c r="K10" s="38">
        <v>718</v>
      </c>
      <c r="L10" s="7">
        <f t="shared" si="2"/>
        <v>1211.984</v>
      </c>
      <c r="M10" s="13">
        <v>40000</v>
      </c>
      <c r="N10" s="38">
        <v>718</v>
      </c>
      <c r="O10" s="7">
        <f t="shared" si="3"/>
        <v>1211.984</v>
      </c>
      <c r="P10" s="13">
        <v>40000</v>
      </c>
      <c r="Q10" s="38">
        <v>718</v>
      </c>
      <c r="R10" s="7">
        <f t="shared" si="9"/>
        <v>1211.984</v>
      </c>
      <c r="S10" s="13">
        <v>40000</v>
      </c>
      <c r="T10" s="38">
        <v>718</v>
      </c>
      <c r="U10" s="7">
        <f t="shared" si="4"/>
        <v>1211.984</v>
      </c>
      <c r="V10" s="8"/>
      <c r="W10" s="13">
        <v>40000</v>
      </c>
      <c r="X10" s="8">
        <f aca="true" t="shared" si="14" ref="X10:X15">B10+8</f>
        <v>736</v>
      </c>
      <c r="Y10" s="7">
        <f t="shared" si="6"/>
        <v>1242.368</v>
      </c>
      <c r="Z10" s="13">
        <v>40000</v>
      </c>
      <c r="AA10" s="38">
        <v>718</v>
      </c>
      <c r="AB10" s="7">
        <f t="shared" si="10"/>
        <v>1211.984</v>
      </c>
      <c r="AC10" s="13">
        <v>40000</v>
      </c>
      <c r="AD10" s="38">
        <v>659</v>
      </c>
      <c r="AE10" s="7">
        <f t="shared" si="11"/>
        <v>1112.392</v>
      </c>
      <c r="AF10" s="13">
        <v>40000</v>
      </c>
      <c r="AG10" s="51">
        <v>545</v>
      </c>
      <c r="AH10" s="7">
        <f t="shared" si="12"/>
        <v>919.9599999999999</v>
      </c>
      <c r="AJ10" s="13">
        <v>40000</v>
      </c>
      <c r="AK10" s="38">
        <v>718</v>
      </c>
      <c r="AL10" s="7">
        <f t="shared" si="13"/>
        <v>1211.984</v>
      </c>
    </row>
    <row r="11" spans="1:38" ht="12.75">
      <c r="A11" s="13">
        <v>30000</v>
      </c>
      <c r="B11" s="38">
        <v>824</v>
      </c>
      <c r="C11" s="7">
        <f t="shared" si="0"/>
        <v>1390.912</v>
      </c>
      <c r="D11" s="13">
        <v>30000</v>
      </c>
      <c r="E11" s="38">
        <v>814</v>
      </c>
      <c r="F11" s="7">
        <f t="shared" si="8"/>
        <v>1374.032</v>
      </c>
      <c r="G11" s="13">
        <v>30000</v>
      </c>
      <c r="H11" s="38">
        <v>814</v>
      </c>
      <c r="I11" s="7">
        <f t="shared" si="1"/>
        <v>1374.032</v>
      </c>
      <c r="J11" s="13">
        <v>30000</v>
      </c>
      <c r="K11" s="38">
        <v>814</v>
      </c>
      <c r="L11" s="7">
        <f t="shared" si="2"/>
        <v>1374.032</v>
      </c>
      <c r="M11" s="13">
        <v>30000</v>
      </c>
      <c r="N11" s="38">
        <v>814</v>
      </c>
      <c r="O11" s="7">
        <f t="shared" si="3"/>
        <v>1374.032</v>
      </c>
      <c r="P11" s="13">
        <v>30000</v>
      </c>
      <c r="Q11" s="38">
        <v>814</v>
      </c>
      <c r="R11" s="7">
        <f t="shared" si="9"/>
        <v>1374.032</v>
      </c>
      <c r="S11" s="13">
        <v>30000</v>
      </c>
      <c r="T11" s="38">
        <v>814</v>
      </c>
      <c r="U11" s="7">
        <f t="shared" si="4"/>
        <v>1374.032</v>
      </c>
      <c r="W11" s="13">
        <v>30000</v>
      </c>
      <c r="X11" s="8">
        <f t="shared" si="14"/>
        <v>832</v>
      </c>
      <c r="Y11" s="7">
        <f t="shared" si="6"/>
        <v>1404.416</v>
      </c>
      <c r="Z11" s="13">
        <v>30000</v>
      </c>
      <c r="AA11" s="38">
        <v>814</v>
      </c>
      <c r="AB11" s="7">
        <f t="shared" si="10"/>
        <v>1374.032</v>
      </c>
      <c r="AC11" s="13">
        <v>30000</v>
      </c>
      <c r="AD11" s="51">
        <v>677</v>
      </c>
      <c r="AE11" s="7">
        <f t="shared" si="11"/>
        <v>1142.776</v>
      </c>
      <c r="AF11" s="13">
        <v>30000</v>
      </c>
      <c r="AG11" s="38">
        <v>560</v>
      </c>
      <c r="AH11" s="7">
        <f t="shared" si="12"/>
        <v>945.28</v>
      </c>
      <c r="AJ11" s="13">
        <v>30000</v>
      </c>
      <c r="AK11" s="38">
        <v>814</v>
      </c>
      <c r="AL11" s="7">
        <f t="shared" si="13"/>
        <v>1374.032</v>
      </c>
    </row>
    <row r="12" spans="1:38" ht="12.75">
      <c r="A12" s="13">
        <v>20000</v>
      </c>
      <c r="B12" s="51">
        <v>931</v>
      </c>
      <c r="C12" s="7">
        <f t="shared" si="0"/>
        <v>1571.528</v>
      </c>
      <c r="D12" s="13">
        <v>20000</v>
      </c>
      <c r="E12" s="51">
        <v>921</v>
      </c>
      <c r="F12" s="7">
        <f t="shared" si="8"/>
        <v>1554.648</v>
      </c>
      <c r="G12" s="13">
        <v>20000</v>
      </c>
      <c r="H12" s="51">
        <v>921</v>
      </c>
      <c r="I12" s="7">
        <f t="shared" si="1"/>
        <v>1554.648</v>
      </c>
      <c r="J12" s="13">
        <v>20000</v>
      </c>
      <c r="K12" s="51">
        <v>921</v>
      </c>
      <c r="L12" s="7">
        <f t="shared" si="2"/>
        <v>1554.648</v>
      </c>
      <c r="M12" s="13">
        <v>20000</v>
      </c>
      <c r="N12" s="51">
        <v>921</v>
      </c>
      <c r="O12" s="7">
        <f t="shared" si="3"/>
        <v>1554.648</v>
      </c>
      <c r="P12" s="13">
        <v>20000</v>
      </c>
      <c r="Q12" s="51">
        <v>921</v>
      </c>
      <c r="R12" s="7">
        <f t="shared" si="9"/>
        <v>1554.648</v>
      </c>
      <c r="S12" s="13">
        <v>20000</v>
      </c>
      <c r="T12" s="51">
        <v>921</v>
      </c>
      <c r="U12" s="7">
        <f t="shared" si="4"/>
        <v>1554.648</v>
      </c>
      <c r="W12" s="13">
        <v>20000</v>
      </c>
      <c r="X12" s="8">
        <f t="shared" si="14"/>
        <v>939</v>
      </c>
      <c r="Y12" s="7">
        <f t="shared" si="6"/>
        <v>1585.032</v>
      </c>
      <c r="Z12" s="13">
        <v>20000</v>
      </c>
      <c r="AA12" s="51">
        <v>921</v>
      </c>
      <c r="AB12" s="7">
        <f t="shared" si="10"/>
        <v>1554.648</v>
      </c>
      <c r="AC12" s="13">
        <v>20000</v>
      </c>
      <c r="AD12" s="38">
        <v>706</v>
      </c>
      <c r="AE12" s="7">
        <f t="shared" si="11"/>
        <v>1191.728</v>
      </c>
      <c r="AF12" s="13">
        <v>20000</v>
      </c>
      <c r="AG12" s="38">
        <v>583</v>
      </c>
      <c r="AH12" s="7">
        <f t="shared" si="12"/>
        <v>984.1039999999999</v>
      </c>
      <c r="AJ12" s="13">
        <v>20000</v>
      </c>
      <c r="AK12" s="51">
        <v>921</v>
      </c>
      <c r="AL12" s="7">
        <f t="shared" si="13"/>
        <v>1554.648</v>
      </c>
    </row>
    <row r="13" spans="1:38" ht="12.75">
      <c r="A13" s="6">
        <v>15000</v>
      </c>
      <c r="B13" s="38">
        <v>886</v>
      </c>
      <c r="C13" s="7">
        <f t="shared" si="0"/>
        <v>1495.568</v>
      </c>
      <c r="D13" s="6">
        <v>15000</v>
      </c>
      <c r="E13" s="38">
        <v>876</v>
      </c>
      <c r="F13" s="7">
        <f t="shared" si="8"/>
        <v>1478.6879999999999</v>
      </c>
      <c r="G13" s="6">
        <v>15000</v>
      </c>
      <c r="H13" s="38">
        <v>876</v>
      </c>
      <c r="I13" s="7">
        <f t="shared" si="1"/>
        <v>1478.6879999999999</v>
      </c>
      <c r="J13" s="6">
        <v>15000</v>
      </c>
      <c r="K13" s="38">
        <v>876</v>
      </c>
      <c r="L13" s="7">
        <f t="shared" si="2"/>
        <v>1478.6879999999999</v>
      </c>
      <c r="M13" s="6">
        <v>15000</v>
      </c>
      <c r="N13" s="38">
        <v>876</v>
      </c>
      <c r="O13" s="7">
        <f t="shared" si="3"/>
        <v>1478.6879999999999</v>
      </c>
      <c r="P13" s="6">
        <v>15000</v>
      </c>
      <c r="Q13" s="38">
        <v>876</v>
      </c>
      <c r="R13" s="7">
        <f t="shared" si="9"/>
        <v>1478.6879999999999</v>
      </c>
      <c r="S13" s="6">
        <v>15000</v>
      </c>
      <c r="T13" s="38">
        <v>876</v>
      </c>
      <c r="U13" s="7">
        <f t="shared" si="4"/>
        <v>1478.6879999999999</v>
      </c>
      <c r="W13" s="6">
        <v>15000</v>
      </c>
      <c r="X13" s="8">
        <f t="shared" si="14"/>
        <v>894</v>
      </c>
      <c r="Y13" s="7">
        <f t="shared" si="6"/>
        <v>1509.072</v>
      </c>
      <c r="Z13" s="6">
        <v>15000</v>
      </c>
      <c r="AA13" s="38">
        <v>876</v>
      </c>
      <c r="AB13" s="7">
        <f t="shared" si="10"/>
        <v>1478.6879999999999</v>
      </c>
      <c r="AC13" s="6">
        <v>15000</v>
      </c>
      <c r="AD13" s="89">
        <f>((AD15-AD12)/2)+AD12</f>
        <v>640.4592833876222</v>
      </c>
      <c r="AE13" s="7">
        <f t="shared" si="11"/>
        <v>1081.0952703583064</v>
      </c>
      <c r="AF13" s="6">
        <v>15000</v>
      </c>
      <c r="AG13" s="89">
        <f>((AG15-AG12)/2)+AG12</f>
        <v>528.8778501628665</v>
      </c>
      <c r="AH13" s="7">
        <f t="shared" si="12"/>
        <v>892.7458110749186</v>
      </c>
      <c r="AJ13" s="6">
        <v>15000</v>
      </c>
      <c r="AK13" s="38">
        <v>876</v>
      </c>
      <c r="AL13" s="7">
        <f t="shared" si="13"/>
        <v>1478.6879999999999</v>
      </c>
    </row>
    <row r="14" spans="1:38" ht="12.75">
      <c r="A14" s="6">
        <v>10000</v>
      </c>
      <c r="B14" s="38">
        <v>842</v>
      </c>
      <c r="C14" s="7">
        <f t="shared" si="0"/>
        <v>1421.296</v>
      </c>
      <c r="D14" s="6">
        <v>10000</v>
      </c>
      <c r="E14" s="33">
        <v>832</v>
      </c>
      <c r="F14" s="7">
        <f t="shared" si="8"/>
        <v>1404.416</v>
      </c>
      <c r="G14" s="6">
        <v>10000</v>
      </c>
      <c r="H14" s="38">
        <v>832</v>
      </c>
      <c r="I14" s="7">
        <f t="shared" si="1"/>
        <v>1404.416</v>
      </c>
      <c r="J14" s="6">
        <v>10000</v>
      </c>
      <c r="K14" s="38">
        <v>832</v>
      </c>
      <c r="L14" s="7">
        <f t="shared" si="2"/>
        <v>1404.416</v>
      </c>
      <c r="M14" s="6">
        <v>10000</v>
      </c>
      <c r="N14" s="38">
        <v>832</v>
      </c>
      <c r="O14" s="7">
        <f t="shared" si="3"/>
        <v>1404.416</v>
      </c>
      <c r="P14" s="6">
        <v>10000</v>
      </c>
      <c r="Q14" s="38">
        <v>832</v>
      </c>
      <c r="R14" s="7">
        <f t="shared" si="9"/>
        <v>1404.416</v>
      </c>
      <c r="S14" s="6">
        <v>10000</v>
      </c>
      <c r="T14" s="38">
        <v>832</v>
      </c>
      <c r="U14" s="7">
        <f t="shared" si="4"/>
        <v>1404.416</v>
      </c>
      <c r="W14" s="6">
        <v>10000</v>
      </c>
      <c r="X14" s="8">
        <f t="shared" si="14"/>
        <v>850</v>
      </c>
      <c r="Y14" s="7">
        <f t="shared" si="6"/>
        <v>1434.8</v>
      </c>
      <c r="Z14" s="6">
        <v>10000</v>
      </c>
      <c r="AA14" s="38">
        <v>832</v>
      </c>
      <c r="AB14" s="7">
        <f t="shared" si="10"/>
        <v>1404.416</v>
      </c>
      <c r="AC14" s="6">
        <v>10000</v>
      </c>
      <c r="AD14" s="89">
        <f>AD15-((AD15-AD13)/2)</f>
        <v>607.6889250814334</v>
      </c>
      <c r="AE14" s="7">
        <f t="shared" si="11"/>
        <v>1025.7789055374594</v>
      </c>
      <c r="AF14" s="6">
        <v>10000</v>
      </c>
      <c r="AG14" s="89">
        <f>AG15-((AG15-AG13)/2)</f>
        <v>501.8167752442997</v>
      </c>
      <c r="AH14" s="7">
        <f t="shared" si="12"/>
        <v>847.066716612378</v>
      </c>
      <c r="AJ14" s="6">
        <v>10000</v>
      </c>
      <c r="AK14" s="38">
        <v>832</v>
      </c>
      <c r="AL14" s="7">
        <f t="shared" si="13"/>
        <v>1404.416</v>
      </c>
    </row>
    <row r="15" spans="1:38" ht="12.75">
      <c r="A15" s="8">
        <v>0</v>
      </c>
      <c r="B15">
        <v>760</v>
      </c>
      <c r="C15" s="7">
        <f t="shared" si="0"/>
        <v>1282.8799999999999</v>
      </c>
      <c r="D15" s="8">
        <v>0</v>
      </c>
      <c r="E15" s="8">
        <v>750</v>
      </c>
      <c r="F15" s="7">
        <f t="shared" si="8"/>
        <v>1266</v>
      </c>
      <c r="G15" s="8">
        <v>0</v>
      </c>
      <c r="H15" s="8">
        <v>750</v>
      </c>
      <c r="I15" s="7">
        <f t="shared" si="1"/>
        <v>1266</v>
      </c>
      <c r="J15" s="8">
        <v>0</v>
      </c>
      <c r="K15" s="8">
        <v>750</v>
      </c>
      <c r="L15" s="7">
        <f t="shared" si="2"/>
        <v>1266</v>
      </c>
      <c r="M15" s="8">
        <v>0</v>
      </c>
      <c r="N15" s="8">
        <v>750</v>
      </c>
      <c r="O15" s="7">
        <f t="shared" si="3"/>
        <v>1266</v>
      </c>
      <c r="P15" s="8">
        <v>0</v>
      </c>
      <c r="Q15" s="8">
        <v>750</v>
      </c>
      <c r="R15" s="7">
        <f t="shared" si="9"/>
        <v>1266</v>
      </c>
      <c r="S15" s="8">
        <v>0</v>
      </c>
      <c r="T15" s="8">
        <v>750</v>
      </c>
      <c r="U15" s="7">
        <f t="shared" si="4"/>
        <v>1266</v>
      </c>
      <c r="W15" s="8">
        <v>0</v>
      </c>
      <c r="X15" s="8">
        <f t="shared" si="14"/>
        <v>768</v>
      </c>
      <c r="Y15" s="7">
        <f t="shared" si="6"/>
        <v>1296.384</v>
      </c>
      <c r="Z15" s="8">
        <v>0</v>
      </c>
      <c r="AA15">
        <v>750</v>
      </c>
      <c r="AB15" s="7">
        <f t="shared" si="10"/>
        <v>1266</v>
      </c>
      <c r="AC15" s="8">
        <v>0</v>
      </c>
      <c r="AD15" s="131">
        <f>((AA15/AA12)*AD12)</f>
        <v>574.9185667752444</v>
      </c>
      <c r="AE15" s="7">
        <f t="shared" si="11"/>
        <v>970.4625407166125</v>
      </c>
      <c r="AF15" s="8">
        <v>0</v>
      </c>
      <c r="AG15" s="131">
        <f>((AA15/AA12)*AG12)</f>
        <v>474.7557003257329</v>
      </c>
      <c r="AH15" s="7">
        <f t="shared" si="12"/>
        <v>801.3876221498372</v>
      </c>
      <c r="AJ15" s="8">
        <v>0</v>
      </c>
      <c r="AK15">
        <v>750</v>
      </c>
      <c r="AL15" s="7">
        <f t="shared" si="13"/>
        <v>1266</v>
      </c>
    </row>
    <row r="18" ht="12.75">
      <c r="W18" s="24" t="s">
        <v>606</v>
      </c>
    </row>
    <row r="19" spans="1:23" ht="12.75">
      <c r="A19" t="s">
        <v>632</v>
      </c>
      <c r="W19" s="24" t="s">
        <v>613</v>
      </c>
    </row>
    <row r="21" spans="11:15" ht="12.75">
      <c r="K21" t="s">
        <v>689</v>
      </c>
      <c r="N21" t="s">
        <v>693</v>
      </c>
      <c r="O21" s="40"/>
    </row>
    <row r="22" spans="1:15" ht="12.75">
      <c r="A22" s="33" t="s">
        <v>899</v>
      </c>
      <c r="K22" t="s">
        <v>1457</v>
      </c>
      <c r="N22" s="34" t="s">
        <v>1458</v>
      </c>
      <c r="O22" s="27"/>
    </row>
    <row r="23" ht="12.75">
      <c r="O23" s="27"/>
    </row>
    <row r="24" spans="1:15" ht="12.75">
      <c r="A24" t="s">
        <v>598</v>
      </c>
      <c r="N24" s="27"/>
      <c r="O24" s="27"/>
    </row>
    <row r="27" spans="9:18" ht="12.75">
      <c r="I27" s="1" t="s">
        <v>582</v>
      </c>
      <c r="K27" s="11"/>
      <c r="M27" s="11" t="s">
        <v>1439</v>
      </c>
      <c r="Q27" s="22"/>
      <c r="R27" s="22"/>
    </row>
    <row r="28" spans="13:21" ht="12.75">
      <c r="M28" s="40" t="s">
        <v>690</v>
      </c>
      <c r="N28" s="27"/>
      <c r="O28" s="27"/>
      <c r="Q28" s="8"/>
      <c r="R28" s="8"/>
      <c r="S28" s="8"/>
      <c r="T28" s="22"/>
      <c r="U28" s="22"/>
    </row>
    <row r="29" spans="11:21" ht="12.75">
      <c r="K29" s="27"/>
      <c r="M29" s="27" t="s">
        <v>694</v>
      </c>
      <c r="N29" s="27"/>
      <c r="O29" t="s">
        <v>622</v>
      </c>
      <c r="P29" s="139" t="s">
        <v>1627</v>
      </c>
      <c r="Q29" s="8"/>
      <c r="R29" s="7"/>
      <c r="S29" s="8"/>
      <c r="T29" s="8"/>
      <c r="U29" s="8"/>
    </row>
    <row r="30" spans="11:21" ht="12.75">
      <c r="K30" s="27"/>
      <c r="M30" s="27" t="s">
        <v>695</v>
      </c>
      <c r="N30" s="27"/>
      <c r="O30" t="s">
        <v>830</v>
      </c>
      <c r="P30" s="24" t="s">
        <v>966</v>
      </c>
      <c r="R30" s="126"/>
      <c r="S30" s="8"/>
      <c r="T30" s="8"/>
      <c r="U30" s="7"/>
    </row>
    <row r="31" spans="11:18" ht="12.75">
      <c r="K31" s="27"/>
      <c r="M31" s="27" t="s">
        <v>896</v>
      </c>
      <c r="N31" s="27"/>
      <c r="O31" t="s">
        <v>719</v>
      </c>
      <c r="P31" s="8"/>
      <c r="R31" s="8"/>
    </row>
    <row r="32" spans="11:19" ht="12.75">
      <c r="K32" s="27"/>
      <c r="M32" s="23" t="s">
        <v>895</v>
      </c>
      <c r="N32" s="27"/>
      <c r="Q32" s="22"/>
      <c r="R32" s="8"/>
      <c r="S32" s="8"/>
    </row>
    <row r="33" spans="11:21" ht="12.75">
      <c r="K33" s="27"/>
      <c r="M33" s="27"/>
      <c r="N33" s="27"/>
      <c r="R33" s="103"/>
      <c r="S33" s="8"/>
      <c r="T33" s="70"/>
      <c r="U33" s="7"/>
    </row>
    <row r="34" spans="11:21" ht="12.75">
      <c r="K34" s="23"/>
      <c r="M34" s="62">
        <v>1025</v>
      </c>
      <c r="N34" s="27"/>
      <c r="O34" t="s">
        <v>723</v>
      </c>
      <c r="Q34" s="8"/>
      <c r="R34" s="7"/>
      <c r="S34" s="8"/>
      <c r="T34" s="8"/>
      <c r="U34" s="7"/>
    </row>
    <row r="35" spans="11:21" ht="12.75">
      <c r="K35" s="62"/>
      <c r="M35" s="77">
        <f>M34*6.5</f>
        <v>6662.5</v>
      </c>
      <c r="N35" s="27"/>
      <c r="O35" t="s">
        <v>266</v>
      </c>
      <c r="Q35" s="24" t="s">
        <v>1449</v>
      </c>
      <c r="R35" s="7"/>
      <c r="S35" s="8"/>
      <c r="T35" s="22"/>
      <c r="U35" s="22"/>
    </row>
    <row r="36" spans="11:21" ht="12.75">
      <c r="K36" s="77"/>
      <c r="M36" s="77">
        <f>M34*6.8</f>
        <v>6970</v>
      </c>
      <c r="N36" s="27"/>
      <c r="O36" t="s">
        <v>722</v>
      </c>
      <c r="Q36" s="24" t="s">
        <v>1450</v>
      </c>
      <c r="R36" s="7"/>
      <c r="S36" s="8"/>
      <c r="T36" s="8"/>
      <c r="U36" s="7"/>
    </row>
    <row r="37" spans="11:21" ht="12.75">
      <c r="K37" s="77"/>
      <c r="M37" s="23" t="s">
        <v>897</v>
      </c>
      <c r="N37" s="27"/>
      <c r="Q37" s="7"/>
      <c r="R37" s="125"/>
      <c r="S37" s="8"/>
      <c r="T37" s="70"/>
      <c r="U37" s="7"/>
    </row>
    <row r="38" spans="13:21" ht="12.75">
      <c r="M38" s="27"/>
      <c r="N38" s="27"/>
      <c r="Q38" s="22"/>
      <c r="R38" s="7"/>
      <c r="S38" s="8"/>
      <c r="T38" s="8"/>
      <c r="U38" s="7"/>
    </row>
    <row r="39" spans="11:21" ht="12.75">
      <c r="K39" s="27"/>
      <c r="M39" s="27"/>
      <c r="N39" s="27"/>
      <c r="S39" s="8"/>
      <c r="T39" s="22"/>
      <c r="U39" s="22"/>
    </row>
    <row r="40" spans="13:21" ht="12.75">
      <c r="M40" s="27"/>
      <c r="N40" s="27"/>
      <c r="O40" s="14" t="s">
        <v>349</v>
      </c>
      <c r="T40" s="8"/>
      <c r="U40" s="7"/>
    </row>
    <row r="41" spans="13:21" ht="12.75">
      <c r="M41" s="39" t="s">
        <v>1451</v>
      </c>
      <c r="N41" s="27"/>
      <c r="O41" t="s">
        <v>1482</v>
      </c>
      <c r="U41" s="7"/>
    </row>
    <row r="42" spans="13:21" ht="12.75">
      <c r="M42" s="39" t="s">
        <v>1452</v>
      </c>
      <c r="N42" s="27"/>
      <c r="O42" t="s">
        <v>1440</v>
      </c>
      <c r="U42" s="8"/>
    </row>
    <row r="43" spans="13:14" ht="12.75">
      <c r="M43" s="23" t="s">
        <v>1456</v>
      </c>
      <c r="N43" s="27"/>
    </row>
    <row r="44" spans="13:14" ht="12.75">
      <c r="M44" s="27"/>
      <c r="N44" s="27"/>
    </row>
    <row r="45" spans="13:15" ht="12.75">
      <c r="M45" s="27"/>
      <c r="N45" s="27"/>
      <c r="O45" s="14" t="s">
        <v>1073</v>
      </c>
    </row>
    <row r="46" spans="13:14" ht="12.75">
      <c r="M46" s="27" t="s">
        <v>1441</v>
      </c>
      <c r="N46" s="27"/>
    </row>
    <row r="47" spans="13:16" ht="12.75">
      <c r="M47" s="27" t="s">
        <v>345</v>
      </c>
      <c r="N47" s="27"/>
      <c r="P47" s="24" t="s">
        <v>898</v>
      </c>
    </row>
    <row r="48" spans="9:14" ht="12.75">
      <c r="I48" s="1" t="s">
        <v>583</v>
      </c>
      <c r="M48" s="114" t="s">
        <v>894</v>
      </c>
      <c r="N48" s="27"/>
    </row>
    <row r="49" spans="13:14" ht="12.75">
      <c r="M49" s="27"/>
      <c r="N49" s="27"/>
    </row>
    <row r="50" spans="13:15" ht="12.75">
      <c r="M50" s="27"/>
      <c r="N50" s="27"/>
      <c r="O50" s="14" t="s">
        <v>1442</v>
      </c>
    </row>
    <row r="51" spans="13:15" ht="12.75">
      <c r="M51" s="27" t="s">
        <v>1005</v>
      </c>
      <c r="N51" s="27"/>
      <c r="O51" s="34" t="s">
        <v>1475</v>
      </c>
    </row>
    <row r="52" spans="13:15" ht="12.75">
      <c r="M52" s="27" t="s">
        <v>1444</v>
      </c>
      <c r="O52" s="34" t="s">
        <v>1476</v>
      </c>
    </row>
    <row r="53" spans="13:15" ht="12.75">
      <c r="M53" s="27" t="s">
        <v>1445</v>
      </c>
      <c r="O53" s="34" t="s">
        <v>1477</v>
      </c>
    </row>
    <row r="54" spans="13:15" ht="12.75">
      <c r="M54" s="27" t="s">
        <v>366</v>
      </c>
      <c r="N54" s="27"/>
      <c r="O54" s="34" t="s">
        <v>1478</v>
      </c>
    </row>
    <row r="55" spans="13:15" ht="12.75">
      <c r="M55" s="27" t="s">
        <v>1006</v>
      </c>
      <c r="N55" s="27"/>
      <c r="O55" t="s">
        <v>1443</v>
      </c>
    </row>
    <row r="56" spans="13:15" ht="12.75">
      <c r="M56" s="27" t="s">
        <v>1446</v>
      </c>
      <c r="N56" s="27"/>
      <c r="O56" s="34" t="s">
        <v>1479</v>
      </c>
    </row>
    <row r="57" spans="13:15" ht="12.75">
      <c r="M57" s="27" t="s">
        <v>1448</v>
      </c>
      <c r="N57" s="27"/>
      <c r="O57" s="34" t="s">
        <v>1447</v>
      </c>
    </row>
    <row r="58" spans="13:14" ht="12.75">
      <c r="M58" s="114" t="s">
        <v>1004</v>
      </c>
      <c r="N58" s="27"/>
    </row>
    <row r="59" spans="13:18" ht="12.75">
      <c r="M59" s="27"/>
      <c r="N59" s="27"/>
      <c r="Q59" s="7"/>
      <c r="R59" s="8"/>
    </row>
    <row r="60" spans="11:19" ht="12.75">
      <c r="K60" s="39"/>
      <c r="M60" s="145" t="s">
        <v>1673</v>
      </c>
      <c r="N60" s="39"/>
      <c r="O60" s="14" t="s">
        <v>1454</v>
      </c>
      <c r="S60" s="8"/>
    </row>
    <row r="61" spans="11:20" ht="12.75">
      <c r="K61" s="39"/>
      <c r="M61" s="39" t="s">
        <v>1462</v>
      </c>
      <c r="N61" s="39"/>
      <c r="O61" t="s">
        <v>328</v>
      </c>
      <c r="Q61" s="135" t="s">
        <v>1656</v>
      </c>
      <c r="S61" s="8"/>
      <c r="T61" s="70"/>
    </row>
    <row r="62" spans="11:20" ht="12.75">
      <c r="K62" s="39"/>
      <c r="M62" s="39" t="s">
        <v>1453</v>
      </c>
      <c r="N62" s="39"/>
      <c r="O62" t="s">
        <v>329</v>
      </c>
      <c r="Q62" s="135" t="s">
        <v>1589</v>
      </c>
      <c r="T62" s="8"/>
    </row>
    <row r="63" spans="11:17" ht="12.75">
      <c r="K63" s="114"/>
      <c r="M63" s="39"/>
      <c r="N63" s="39"/>
      <c r="O63" t="s">
        <v>330</v>
      </c>
      <c r="Q63" s="135" t="s">
        <v>1657</v>
      </c>
    </row>
    <row r="64" spans="11:14" ht="12.75">
      <c r="K64" s="27"/>
      <c r="M64" s="23" t="s">
        <v>1463</v>
      </c>
      <c r="N64" s="23"/>
    </row>
    <row r="65" spans="11:14" ht="12.75">
      <c r="K65" s="27"/>
      <c r="M65" s="39"/>
      <c r="N65" s="39"/>
    </row>
    <row r="66" spans="11:15" ht="12.75">
      <c r="K66" s="114"/>
      <c r="M66" s="39"/>
      <c r="N66" s="39"/>
      <c r="O66" s="14"/>
    </row>
    <row r="67" spans="11:15" ht="12.75">
      <c r="K67" s="23"/>
      <c r="M67" s="71" t="s">
        <v>892</v>
      </c>
      <c r="N67" s="27"/>
      <c r="O67" s="14" t="s">
        <v>1680</v>
      </c>
    </row>
    <row r="68" spans="11:14" ht="12.75">
      <c r="K68" s="27"/>
      <c r="M68" s="114" t="s">
        <v>893</v>
      </c>
      <c r="N68" s="27"/>
    </row>
    <row r="69" spans="9:14" ht="12.75">
      <c r="I69" s="1" t="s">
        <v>584</v>
      </c>
      <c r="M69" s="140"/>
      <c r="N69" s="39"/>
    </row>
    <row r="70" spans="13:15" ht="12.75">
      <c r="M70" s="27" t="s">
        <v>1753</v>
      </c>
      <c r="N70" s="39"/>
      <c r="O70" t="s">
        <v>1765</v>
      </c>
    </row>
    <row r="71" spans="13:15" ht="12.75">
      <c r="M71" s="23" t="s">
        <v>692</v>
      </c>
      <c r="N71" s="39"/>
      <c r="O71" t="s">
        <v>1770</v>
      </c>
    </row>
    <row r="72" spans="11:14" ht="12.75">
      <c r="K72" s="27"/>
      <c r="M72" s="39"/>
      <c r="N72" s="39"/>
    </row>
    <row r="73" spans="11:15" ht="12.75">
      <c r="K73" s="27"/>
      <c r="M73" s="23"/>
      <c r="N73" s="27"/>
      <c r="O73" t="s">
        <v>1076</v>
      </c>
    </row>
    <row r="74" spans="11:14" ht="12.75">
      <c r="K74" s="27"/>
      <c r="M74" s="62"/>
      <c r="N74" s="27"/>
    </row>
    <row r="75" spans="11:14" ht="12.75">
      <c r="K75" s="27"/>
      <c r="M75" s="23"/>
      <c r="N75" s="27"/>
    </row>
    <row r="76" spans="13:15" ht="12.75">
      <c r="M76" s="27"/>
      <c r="N76" s="27"/>
      <c r="O76" t="s">
        <v>260</v>
      </c>
    </row>
    <row r="77" spans="13:14" ht="12.75">
      <c r="M77" s="114"/>
      <c r="N77" s="27"/>
    </row>
    <row r="78" spans="13:14" ht="12.75">
      <c r="M78" s="27"/>
      <c r="N78" s="27"/>
    </row>
    <row r="79" spans="14:15" ht="12.75">
      <c r="N79" s="27"/>
      <c r="O79" s="11" t="s">
        <v>1754</v>
      </c>
    </row>
    <row r="80" spans="11:14" ht="12.75">
      <c r="K80" s="27"/>
      <c r="N80" s="27"/>
    </row>
    <row r="81" spans="11:15" ht="12.75">
      <c r="K81" s="27"/>
      <c r="M81" s="40" t="s">
        <v>1886</v>
      </c>
      <c r="N81" s="27"/>
      <c r="O81" s="34" t="s">
        <v>1877</v>
      </c>
    </row>
    <row r="82" spans="11:14" ht="12.75">
      <c r="K82" s="23"/>
      <c r="M82" s="114" t="s">
        <v>244</v>
      </c>
      <c r="N82" s="27"/>
    </row>
    <row r="83" spans="11:14" ht="12.75">
      <c r="K83" s="27"/>
      <c r="M83" s="23"/>
      <c r="N83" s="27"/>
    </row>
    <row r="84" spans="11:15" ht="12.75">
      <c r="K84" s="27"/>
      <c r="M84" s="27" t="s">
        <v>1865</v>
      </c>
      <c r="N84" s="27"/>
      <c r="O84" t="s">
        <v>1768</v>
      </c>
    </row>
    <row r="85" spans="11:13" ht="12.75">
      <c r="K85" s="27"/>
      <c r="M85" s="23" t="s">
        <v>1455</v>
      </c>
    </row>
    <row r="86" ht="12.75">
      <c r="K86" s="27"/>
    </row>
    <row r="87" spans="11:14" ht="12.75">
      <c r="K87" s="27"/>
      <c r="M87" s="27"/>
      <c r="N87" s="27"/>
    </row>
    <row r="88" spans="11:15" ht="12.75">
      <c r="K88" s="27"/>
      <c r="M88" s="32" t="s">
        <v>691</v>
      </c>
      <c r="N88" s="27"/>
      <c r="O88" s="11" t="s">
        <v>715</v>
      </c>
    </row>
    <row r="89" spans="11:14" ht="12.75">
      <c r="K89" s="27"/>
      <c r="M89" s="27"/>
      <c r="N89" s="27"/>
    </row>
    <row r="90" spans="9:16" ht="12.75">
      <c r="I90" s="1"/>
      <c r="K90" s="40"/>
      <c r="M90" s="62">
        <v>7450</v>
      </c>
      <c r="N90" s="27"/>
      <c r="O90" s="34" t="s">
        <v>1739</v>
      </c>
      <c r="P90" s="34" t="s">
        <v>1750</v>
      </c>
    </row>
    <row r="91" spans="9:15" ht="12.75">
      <c r="I91" s="1" t="s">
        <v>585</v>
      </c>
      <c r="K91" s="23"/>
      <c r="M91" s="31"/>
      <c r="N91" s="27"/>
      <c r="O91" s="27" t="s">
        <v>714</v>
      </c>
    </row>
    <row r="92" spans="11:16" ht="12.75">
      <c r="K92" s="27"/>
      <c r="M92" s="64">
        <f>(M90*M91)/3600</f>
        <v>0</v>
      </c>
      <c r="N92" s="27"/>
      <c r="O92" s="34" t="s">
        <v>1740</v>
      </c>
      <c r="P92" s="34" t="s">
        <v>1751</v>
      </c>
    </row>
    <row r="93" spans="11:15" ht="12.75">
      <c r="K93" s="27"/>
      <c r="M93" s="27"/>
      <c r="N93" s="27"/>
      <c r="O93" s="27"/>
    </row>
    <row r="94" spans="13:15" ht="12.75">
      <c r="M94" s="62">
        <v>10500</v>
      </c>
      <c r="N94" s="27"/>
      <c r="O94" s="34" t="s">
        <v>721</v>
      </c>
    </row>
    <row r="95" spans="13:15" ht="12.75">
      <c r="M95" s="27"/>
      <c r="N95" s="27"/>
      <c r="O95" s="27" t="s">
        <v>714</v>
      </c>
    </row>
    <row r="96" spans="11:15" ht="12.75">
      <c r="K96" s="32"/>
      <c r="M96" s="64">
        <f>(M94*M95)/3600</f>
        <v>0</v>
      </c>
      <c r="N96" s="27"/>
      <c r="O96" s="34" t="s">
        <v>720</v>
      </c>
    </row>
    <row r="97" spans="13:14" ht="12.75">
      <c r="M97" s="23" t="s">
        <v>1002</v>
      </c>
      <c r="N97" s="27"/>
    </row>
    <row r="98" ht="12.75">
      <c r="K98" s="62"/>
    </row>
    <row r="99" ht="12.75">
      <c r="K99" s="27"/>
    </row>
    <row r="100" spans="11:15" ht="12.75">
      <c r="K100" s="64"/>
      <c r="O100" s="11" t="s">
        <v>729</v>
      </c>
    </row>
    <row r="102" spans="11:15" ht="12.75">
      <c r="K102" s="62"/>
      <c r="M102" s="39">
        <v>4</v>
      </c>
      <c r="O102" s="14" t="s">
        <v>1079</v>
      </c>
    </row>
    <row r="103" spans="11:13" ht="12.75">
      <c r="K103" s="27"/>
      <c r="M103" t="s">
        <v>1080</v>
      </c>
    </row>
    <row r="104" spans="11:15" ht="12.75">
      <c r="K104" s="64"/>
      <c r="M104" s="27" t="s">
        <v>880</v>
      </c>
      <c r="O104" t="s">
        <v>1632</v>
      </c>
    </row>
    <row r="105" spans="13:14" ht="12.75">
      <c r="M105" s="23" t="s">
        <v>1633</v>
      </c>
      <c r="N105" s="27"/>
    </row>
    <row r="106" spans="13:15" ht="12.75">
      <c r="M106" s="23" t="s">
        <v>1571</v>
      </c>
      <c r="N106" s="27"/>
      <c r="O106" s="11"/>
    </row>
    <row r="107" spans="13:14" ht="12.75">
      <c r="M107" s="27"/>
      <c r="N107" s="27"/>
    </row>
    <row r="109" spans="11:15" ht="12.75">
      <c r="K109" s="25"/>
      <c r="M109" s="27"/>
      <c r="N109" s="27"/>
      <c r="O109" s="11" t="s">
        <v>1439</v>
      </c>
    </row>
    <row r="110" spans="11:15" ht="12.75">
      <c r="K110" s="40"/>
      <c r="M110" s="27"/>
      <c r="N110" s="45"/>
      <c r="O110" s="23" t="s">
        <v>878</v>
      </c>
    </row>
    <row r="111" spans="11:15" ht="12.75">
      <c r="K111" s="23"/>
      <c r="L111" s="24" t="s">
        <v>740</v>
      </c>
      <c r="N111" s="23"/>
      <c r="O111" s="24"/>
    </row>
    <row r="112" ht="12.75">
      <c r="I112" s="1" t="s">
        <v>589</v>
      </c>
    </row>
    <row r="113" spans="12:14" ht="12.75">
      <c r="L113" s="27"/>
      <c r="M113" s="39" t="s">
        <v>250</v>
      </c>
      <c r="N113" s="27"/>
    </row>
    <row r="114" spans="12:19" ht="12.75">
      <c r="L114" s="32"/>
      <c r="M114" s="32" t="s">
        <v>1834</v>
      </c>
      <c r="N114" s="32" t="s">
        <v>1825</v>
      </c>
      <c r="O114" s="32" t="s">
        <v>900</v>
      </c>
      <c r="P114" s="32" t="s">
        <v>3</v>
      </c>
      <c r="Q114" s="32" t="s">
        <v>2</v>
      </c>
      <c r="R114" s="32" t="s">
        <v>1069</v>
      </c>
      <c r="S114" s="32" t="s">
        <v>901</v>
      </c>
    </row>
    <row r="115" spans="12:13" ht="12.75">
      <c r="L115" s="24"/>
      <c r="M115" s="23" t="s">
        <v>1459</v>
      </c>
    </row>
    <row r="116" spans="11:19" ht="12.75">
      <c r="K116" s="27"/>
      <c r="L116" s="40"/>
      <c r="M116" s="40"/>
      <c r="N116" s="40"/>
      <c r="O116" s="132"/>
      <c r="P116" s="133"/>
      <c r="Q116" s="55"/>
      <c r="R116" s="25"/>
      <c r="S116" s="25"/>
    </row>
    <row r="117" spans="11:19" ht="12.75">
      <c r="K117" s="32"/>
      <c r="L117" s="27"/>
      <c r="M117" s="27">
        <v>1</v>
      </c>
      <c r="N117" s="116" t="s">
        <v>1630</v>
      </c>
      <c r="O117" s="34" t="s">
        <v>739</v>
      </c>
      <c r="P117" s="59" t="s">
        <v>904</v>
      </c>
      <c r="Q117" t="s">
        <v>1802</v>
      </c>
      <c r="R117" t="s">
        <v>1025</v>
      </c>
      <c r="S117" s="25"/>
    </row>
    <row r="118" spans="12:19" ht="12.75">
      <c r="L118" s="27"/>
      <c r="M118" s="40"/>
      <c r="N118" s="25"/>
      <c r="O118" s="116"/>
      <c r="P118" s="25"/>
      <c r="Q118" s="25"/>
      <c r="R118" s="25"/>
      <c r="S118" s="25"/>
    </row>
    <row r="119" spans="12:19" ht="12.75">
      <c r="L119" s="27"/>
      <c r="M119" s="27">
        <v>1</v>
      </c>
      <c r="N119" s="59" t="s">
        <v>1875</v>
      </c>
      <c r="O119" s="34" t="s">
        <v>563</v>
      </c>
      <c r="P119" s="132" t="s">
        <v>1068</v>
      </c>
      <c r="Q119" s="45" t="s">
        <v>728</v>
      </c>
      <c r="S119" s="25"/>
    </row>
    <row r="120" spans="12:19" ht="12.75">
      <c r="L120" s="40"/>
      <c r="M120" s="27">
        <v>1</v>
      </c>
      <c r="N120" s="59" t="s">
        <v>1099</v>
      </c>
      <c r="O120" s="34" t="s">
        <v>1109</v>
      </c>
      <c r="P120" s="132" t="s">
        <v>1461</v>
      </c>
      <c r="Q120" s="45" t="s">
        <v>728</v>
      </c>
      <c r="R120" s="45"/>
      <c r="S120" s="25"/>
    </row>
    <row r="121" spans="12:19" ht="12.75">
      <c r="L121" s="40"/>
      <c r="M121" s="40"/>
      <c r="N121" s="40"/>
      <c r="P121" s="133"/>
      <c r="Q121" s="55"/>
      <c r="R121" s="25"/>
      <c r="S121" s="25"/>
    </row>
    <row r="122" spans="12:19" ht="12.75">
      <c r="L122" s="40"/>
      <c r="M122" s="27">
        <v>1</v>
      </c>
      <c r="N122" s="116" t="s">
        <v>1460</v>
      </c>
      <c r="O122" t="s">
        <v>1003</v>
      </c>
      <c r="P122" s="132" t="s">
        <v>902</v>
      </c>
      <c r="Q122" s="55" t="s">
        <v>903</v>
      </c>
      <c r="R122" s="25"/>
      <c r="S122" s="25" t="s">
        <v>1355</v>
      </c>
    </row>
    <row r="123" ht="12.75">
      <c r="L123" s="27"/>
    </row>
    <row r="124" spans="14:19" ht="12.75">
      <c r="N124" s="25"/>
      <c r="S124" s="25"/>
    </row>
    <row r="125" spans="14:19" ht="12.75">
      <c r="N125" s="25"/>
      <c r="S125" s="25"/>
    </row>
    <row r="126" spans="14:19" ht="12.75">
      <c r="N126" s="25"/>
      <c r="S126" s="25"/>
    </row>
    <row r="127" spans="14:19" ht="12.75">
      <c r="N127" s="25"/>
      <c r="S127" s="25"/>
    </row>
    <row r="131" spans="11:13" ht="12.75">
      <c r="K131" s="27"/>
      <c r="L131" s="27"/>
      <c r="M131" s="27"/>
    </row>
    <row r="132" spans="11:17" ht="12.75">
      <c r="K132" s="32"/>
      <c r="L132" s="32"/>
      <c r="M132" s="32"/>
      <c r="N132" s="32"/>
      <c r="O132" s="32"/>
      <c r="P132" s="32"/>
      <c r="Q132" s="32"/>
    </row>
    <row r="133" spans="9:16" ht="12.75">
      <c r="I133" s="1" t="s">
        <v>590</v>
      </c>
      <c r="M133" s="27"/>
      <c r="P133" s="132"/>
    </row>
    <row r="134" spans="14:15" ht="12.75">
      <c r="N134" s="23"/>
      <c r="O134" s="24"/>
    </row>
    <row r="136" spans="11:14" ht="12.75">
      <c r="K136" s="27"/>
      <c r="L136" s="27"/>
      <c r="M136" s="27"/>
      <c r="N136" s="27"/>
    </row>
    <row r="137" spans="11:17" ht="12.75">
      <c r="K137" s="32"/>
      <c r="L137" s="32"/>
      <c r="M137" s="32"/>
      <c r="N137" s="32"/>
      <c r="O137" s="32"/>
      <c r="P137" s="32"/>
      <c r="Q137" s="32"/>
    </row>
    <row r="138" spans="11:19" ht="12.75">
      <c r="K138" s="24"/>
      <c r="M138" s="40"/>
      <c r="N138" s="25"/>
      <c r="O138" s="23"/>
      <c r="P138" s="116"/>
      <c r="Q138" s="25"/>
      <c r="S138" s="40"/>
    </row>
    <row r="139" spans="11:19" ht="12.75">
      <c r="K139" s="40"/>
      <c r="L139" s="40"/>
      <c r="M139" s="40"/>
      <c r="N139" s="40"/>
      <c r="O139" s="25"/>
      <c r="P139" s="25"/>
      <c r="Q139" s="25"/>
      <c r="S139" s="40"/>
    </row>
    <row r="140" spans="11:19" ht="12.75">
      <c r="K140" s="40"/>
      <c r="L140" s="40"/>
      <c r="M140" s="40"/>
      <c r="N140" s="40"/>
      <c r="O140" s="116"/>
      <c r="P140" s="116"/>
      <c r="Q140" s="124"/>
      <c r="R140" s="25"/>
      <c r="S140" s="40"/>
    </row>
    <row r="141" spans="11:18" ht="12.75">
      <c r="K141" s="40"/>
      <c r="L141" s="40"/>
      <c r="M141" s="40"/>
      <c r="N141" s="40"/>
      <c r="O141" s="116"/>
      <c r="P141" s="116"/>
      <c r="Q141" s="124"/>
      <c r="R141" s="25"/>
    </row>
    <row r="142" spans="11:17" ht="12.75">
      <c r="K142" s="40"/>
      <c r="L142" s="40"/>
      <c r="M142" s="40"/>
      <c r="N142" s="40"/>
      <c r="O142" s="116"/>
      <c r="P142" s="25"/>
      <c r="Q142" s="25"/>
    </row>
    <row r="143" ht="12.75">
      <c r="K143" s="40"/>
    </row>
    <row r="144" spans="11:17" ht="12.75">
      <c r="K144" s="40"/>
      <c r="L144" s="40"/>
      <c r="M144" s="40"/>
      <c r="N144" s="40"/>
      <c r="O144" s="116"/>
      <c r="P144" s="116"/>
      <c r="Q144" s="25"/>
    </row>
    <row r="145" spans="11:17" ht="12.75">
      <c r="K145" s="40"/>
      <c r="L145" s="40"/>
      <c r="M145" s="40"/>
      <c r="N145" s="40"/>
      <c r="O145" s="116"/>
      <c r="P145" s="116"/>
      <c r="Q145" s="124"/>
    </row>
    <row r="146" spans="11:17" ht="12.75">
      <c r="K146" s="40"/>
      <c r="L146" s="40"/>
      <c r="M146" s="40"/>
      <c r="N146" s="40"/>
      <c r="O146" s="116"/>
      <c r="P146" s="116"/>
      <c r="Q146" s="124"/>
    </row>
    <row r="147" spans="11:17" ht="12.75">
      <c r="K147" s="40"/>
      <c r="L147" s="40"/>
      <c r="M147" s="40"/>
      <c r="N147" s="40"/>
      <c r="O147" s="116"/>
      <c r="P147" s="25"/>
      <c r="Q147" s="25"/>
    </row>
    <row r="148" spans="11:17" ht="12.75">
      <c r="K148" s="40"/>
      <c r="L148" s="40"/>
      <c r="M148" s="40"/>
      <c r="N148" s="40"/>
      <c r="O148" s="116"/>
      <c r="P148" s="116"/>
      <c r="Q148" s="124"/>
    </row>
    <row r="149" spans="11:18" ht="12.75">
      <c r="K149" s="40"/>
      <c r="L149" s="40"/>
      <c r="M149" s="40"/>
      <c r="N149" s="40"/>
      <c r="O149" s="116"/>
      <c r="P149" s="116"/>
      <c r="Q149" s="124"/>
      <c r="R149" s="25"/>
    </row>
    <row r="151" spans="11:18" ht="12.75">
      <c r="K151" s="40"/>
      <c r="L151" s="40"/>
      <c r="M151" s="40"/>
      <c r="N151" s="40"/>
      <c r="O151" s="116"/>
      <c r="P151" s="25"/>
      <c r="Q151" s="25"/>
      <c r="R151" s="23"/>
    </row>
    <row r="152" spans="11:17" ht="12.75">
      <c r="K152" s="40"/>
      <c r="L152" s="40"/>
      <c r="M152" s="40"/>
      <c r="N152" s="40"/>
      <c r="O152" s="116"/>
      <c r="P152" s="116"/>
      <c r="Q152" s="124"/>
    </row>
    <row r="153" spans="11:17" ht="12.75">
      <c r="K153" s="40"/>
      <c r="L153" s="40"/>
      <c r="M153" s="40"/>
      <c r="N153" s="40"/>
      <c r="O153" s="40"/>
      <c r="P153" s="116"/>
      <c r="Q153" s="124"/>
    </row>
    <row r="154" spans="9:17" ht="12.75">
      <c r="I154" s="1" t="s">
        <v>593</v>
      </c>
      <c r="K154" s="40"/>
      <c r="L154" s="40"/>
      <c r="M154" s="40"/>
      <c r="N154" s="40"/>
      <c r="O154" s="40"/>
      <c r="P154" s="116"/>
      <c r="Q154" s="124"/>
    </row>
    <row r="155" spans="12:17" ht="12.75">
      <c r="L155" s="40"/>
      <c r="M155" s="40"/>
      <c r="N155" s="40"/>
      <c r="O155" s="40"/>
      <c r="P155" s="116"/>
      <c r="Q155" s="124"/>
    </row>
    <row r="156" spans="11:17" ht="12.75">
      <c r="K156" s="40"/>
      <c r="L156" s="40"/>
      <c r="M156" s="40"/>
      <c r="N156" s="40"/>
      <c r="O156" s="25"/>
      <c r="P156" s="116"/>
      <c r="Q156" s="124"/>
    </row>
    <row r="157" spans="11:17" ht="12.75">
      <c r="K157" s="40"/>
      <c r="L157" s="40"/>
      <c r="M157" s="40"/>
      <c r="N157" s="40"/>
      <c r="O157" s="25"/>
      <c r="P157" s="25"/>
      <c r="Q157" s="25"/>
    </row>
    <row r="158" spans="11:17" ht="12.75">
      <c r="K158" s="40"/>
      <c r="L158" s="40"/>
      <c r="M158" s="40"/>
      <c r="N158" s="40"/>
      <c r="O158" s="25"/>
      <c r="P158" s="25"/>
      <c r="Q158" s="25"/>
    </row>
    <row r="159" spans="11:17" ht="12.75">
      <c r="K159" s="40"/>
      <c r="L159" s="40"/>
      <c r="M159" s="40"/>
      <c r="N159" s="40"/>
      <c r="O159" s="25"/>
      <c r="P159" s="25"/>
      <c r="Q159" s="25"/>
    </row>
    <row r="160" spans="11:17" ht="12.75">
      <c r="K160" s="40"/>
      <c r="L160" s="40"/>
      <c r="M160" s="40"/>
      <c r="N160" s="40"/>
      <c r="O160" s="25"/>
      <c r="P160" s="25"/>
      <c r="Q160" s="124"/>
    </row>
    <row r="161" spans="12:18" ht="12.75">
      <c r="L161" s="40"/>
      <c r="M161" s="40"/>
      <c r="N161" s="40"/>
      <c r="O161" s="40"/>
      <c r="P161" s="116"/>
      <c r="Q161" s="124"/>
      <c r="R161" s="25"/>
    </row>
    <row r="162" spans="11:18" ht="12.75">
      <c r="K162" s="40"/>
      <c r="L162" s="40"/>
      <c r="M162" s="40"/>
      <c r="N162" s="40"/>
      <c r="O162" s="40"/>
      <c r="P162" s="40"/>
      <c r="Q162" s="124"/>
      <c r="R162" s="23"/>
    </row>
    <row r="163" spans="11:17" ht="12.75">
      <c r="K163" s="40"/>
      <c r="L163" s="40"/>
      <c r="M163" s="40"/>
      <c r="N163" s="40"/>
      <c r="O163" s="40"/>
      <c r="P163" s="40"/>
      <c r="Q163" s="124"/>
    </row>
    <row r="164" spans="11:17" ht="12.75">
      <c r="K164" s="40"/>
      <c r="L164" s="40"/>
      <c r="M164" s="40"/>
      <c r="N164" s="40"/>
      <c r="O164" s="40"/>
      <c r="P164" s="40"/>
      <c r="Q164" s="124"/>
    </row>
    <row r="165" spans="11:17" ht="12.75">
      <c r="K165" s="40"/>
      <c r="L165" s="40"/>
      <c r="M165" s="40"/>
      <c r="N165" s="40"/>
      <c r="O165" s="40"/>
      <c r="P165" s="40"/>
      <c r="Q165" s="124"/>
    </row>
    <row r="166" spans="11:17" ht="12.75">
      <c r="K166" s="40"/>
      <c r="L166" s="40"/>
      <c r="M166" s="40"/>
      <c r="N166" s="40"/>
      <c r="O166" s="40"/>
      <c r="P166" s="40"/>
      <c r="Q166" s="40"/>
    </row>
    <row r="167" spans="11:17" ht="12.75">
      <c r="K167" s="25"/>
      <c r="L167" s="25"/>
      <c r="M167" s="25"/>
      <c r="N167" s="25"/>
      <c r="O167" s="25"/>
      <c r="P167" s="25"/>
      <c r="Q167" s="25"/>
    </row>
    <row r="168" spans="11:17" ht="12.75">
      <c r="K168" s="25"/>
      <c r="L168" s="25"/>
      <c r="M168" s="25"/>
      <c r="N168" s="25"/>
      <c r="O168" s="25"/>
      <c r="P168" s="25"/>
      <c r="Q168" s="25"/>
    </row>
    <row r="169" spans="11:17" ht="12.75">
      <c r="K169" s="25"/>
      <c r="L169" s="25"/>
      <c r="M169" s="25"/>
      <c r="N169" s="40"/>
      <c r="O169" s="25"/>
      <c r="P169" s="25"/>
      <c r="Q169" s="25"/>
    </row>
    <row r="170" spans="11:17" ht="12.75">
      <c r="K170" s="25"/>
      <c r="L170" s="25"/>
      <c r="M170" s="25"/>
      <c r="N170" s="25"/>
      <c r="O170" s="25"/>
      <c r="P170" s="25"/>
      <c r="Q170" s="25"/>
    </row>
    <row r="171" spans="11:17" ht="12.75">
      <c r="K171" s="25"/>
      <c r="L171" s="25"/>
      <c r="M171" s="25"/>
      <c r="N171" s="25"/>
      <c r="O171" s="25"/>
      <c r="P171" s="25"/>
      <c r="Q171" s="25"/>
    </row>
    <row r="172" spans="11:17" ht="12.75">
      <c r="K172" s="25"/>
      <c r="L172" s="25"/>
      <c r="M172" s="25"/>
      <c r="N172" s="25"/>
      <c r="O172" s="25"/>
      <c r="P172" s="25"/>
      <c r="Q172" s="25"/>
    </row>
    <row r="173" spans="11:17" ht="12.75">
      <c r="K173" s="25"/>
      <c r="L173" s="25"/>
      <c r="M173" s="25"/>
      <c r="N173" s="25"/>
      <c r="O173" s="25"/>
      <c r="P173" s="25"/>
      <c r="Q173" s="25"/>
    </row>
    <row r="174" spans="9:17" ht="12.75">
      <c r="I174" s="1"/>
      <c r="K174" s="25"/>
      <c r="L174" s="25"/>
      <c r="M174" s="25"/>
      <c r="N174" s="25"/>
      <c r="O174" s="116"/>
      <c r="P174" s="124"/>
      <c r="Q174" s="25"/>
    </row>
    <row r="175" spans="11:17" ht="12.75">
      <c r="K175" s="25"/>
      <c r="L175" s="25"/>
      <c r="M175" s="25"/>
      <c r="N175" s="25"/>
      <c r="O175" s="116"/>
      <c r="P175" s="124"/>
      <c r="Q175" s="25"/>
    </row>
    <row r="176" spans="11:17" ht="12.75">
      <c r="K176" s="25"/>
      <c r="L176" s="25"/>
      <c r="M176" s="25"/>
      <c r="N176" s="25"/>
      <c r="O176" s="116"/>
      <c r="P176" s="124"/>
      <c r="Q176" s="25"/>
    </row>
    <row r="177" spans="11:17" ht="12.75">
      <c r="K177" s="25"/>
      <c r="L177" s="25"/>
      <c r="M177" s="25"/>
      <c r="N177" s="25"/>
      <c r="O177" s="25"/>
      <c r="P177" s="25"/>
      <c r="Q177" s="25"/>
    </row>
    <row r="178" spans="11:17" ht="12.75">
      <c r="K178" s="25"/>
      <c r="L178" s="25"/>
      <c r="M178" s="25"/>
      <c r="N178" s="25"/>
      <c r="O178" s="25"/>
      <c r="P178" s="25"/>
      <c r="Q178" s="25"/>
    </row>
    <row r="179" spans="11:17" ht="12.75">
      <c r="K179" s="25"/>
      <c r="L179" s="25"/>
      <c r="M179" s="25"/>
      <c r="N179" s="25"/>
      <c r="O179" s="25"/>
      <c r="P179" s="25"/>
      <c r="Q179" s="25"/>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O215"/>
  <sheetViews>
    <sheetView workbookViewId="0" topLeftCell="I52">
      <selection activeCell="P66" sqref="P66:R69"/>
    </sheetView>
  </sheetViews>
  <sheetFormatPr defaultColWidth="9.140625" defaultRowHeight="12.75"/>
  <cols>
    <col min="1" max="13" width="10.421875" style="0" customWidth="1"/>
    <col min="14" max="15" width="10.7109375" style="0" customWidth="1"/>
    <col min="16" max="16" width="12.421875" style="0" customWidth="1"/>
    <col min="17" max="24" width="10.421875" style="0" customWidth="1"/>
    <col min="25" max="25" width="3.421875" style="0" customWidth="1"/>
    <col min="26" max="37" width="10.421875" style="0" customWidth="1"/>
    <col min="38" max="38" width="4.00390625" style="0" customWidth="1"/>
    <col min="39" max="16384" width="10.421875" style="0" customWidth="1"/>
  </cols>
  <sheetData>
    <row r="1" spans="1:41"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Y1" s="3"/>
      <c r="Z1" s="3" t="s">
        <v>597</v>
      </c>
      <c r="AA1" t="s">
        <v>634</v>
      </c>
      <c r="AB1" s="8" t="s">
        <v>602</v>
      </c>
      <c r="AC1" s="15" t="s">
        <v>594</v>
      </c>
      <c r="AD1" t="s">
        <v>634</v>
      </c>
      <c r="AE1" s="8" t="s">
        <v>602</v>
      </c>
      <c r="AF1" s="15" t="s">
        <v>595</v>
      </c>
      <c r="AG1" t="s">
        <v>634</v>
      </c>
      <c r="AH1" s="8" t="s">
        <v>602</v>
      </c>
      <c r="AI1" s="15" t="s">
        <v>596</v>
      </c>
      <c r="AJ1" t="s">
        <v>634</v>
      </c>
      <c r="AK1" s="8" t="s">
        <v>602</v>
      </c>
      <c r="AL1" s="15"/>
      <c r="AM1" s="1" t="s">
        <v>604</v>
      </c>
      <c r="AN1" t="s">
        <v>634</v>
      </c>
      <c r="AO1" s="8" t="s">
        <v>602</v>
      </c>
    </row>
    <row r="2" spans="1:41" ht="12.75">
      <c r="A2" s="113" t="s">
        <v>242</v>
      </c>
      <c r="C2" s="8"/>
      <c r="D2" s="4"/>
      <c r="E2" s="8"/>
      <c r="F2" s="8"/>
      <c r="G2" s="4"/>
      <c r="I2" s="8"/>
      <c r="J2" s="4"/>
      <c r="L2" s="8"/>
      <c r="M2" s="4"/>
      <c r="O2" s="8"/>
      <c r="P2" s="4"/>
      <c r="R2" s="8"/>
      <c r="S2" s="4"/>
      <c r="U2" s="8"/>
      <c r="V2" s="4"/>
      <c r="X2" s="8"/>
      <c r="Y2" s="4"/>
      <c r="AE2" s="8"/>
      <c r="AF2" s="4"/>
      <c r="AH2" s="8"/>
      <c r="AI2" s="4"/>
      <c r="AK2" s="8"/>
      <c r="AL2" s="4"/>
      <c r="AM2" s="24" t="s">
        <v>605</v>
      </c>
      <c r="AO2" s="8"/>
    </row>
    <row r="3" spans="1:41" ht="12.75">
      <c r="A3" s="8">
        <v>0</v>
      </c>
      <c r="B3" s="103">
        <v>109</v>
      </c>
      <c r="C3" s="7">
        <f aca="true" t="shared" si="0" ref="C3:C13">B3*1.688</f>
        <v>183.992</v>
      </c>
      <c r="D3" s="8">
        <v>0</v>
      </c>
      <c r="E3" s="104">
        <v>182</v>
      </c>
      <c r="F3" s="7">
        <f aca="true" t="shared" si="1" ref="F3:F13">E3*1.688</f>
        <v>307.216</v>
      </c>
      <c r="G3" s="8">
        <v>0</v>
      </c>
      <c r="H3" s="56">
        <v>226</v>
      </c>
      <c r="I3" s="7">
        <f aca="true" t="shared" si="2" ref="I3:I11">H3*1.688</f>
        <v>381.488</v>
      </c>
      <c r="J3" s="8">
        <v>0</v>
      </c>
      <c r="K3" s="56">
        <v>264</v>
      </c>
      <c r="L3" s="7">
        <f aca="true" t="shared" si="3" ref="L3:L10">K3*1.688</f>
        <v>445.632</v>
      </c>
      <c r="M3" s="8">
        <v>0</v>
      </c>
      <c r="N3" s="56">
        <v>287</v>
      </c>
      <c r="O3" s="7">
        <f aca="true" t="shared" si="4" ref="O3:O9">N3*1.688</f>
        <v>484.45599999999996</v>
      </c>
      <c r="P3" s="8">
        <v>0</v>
      </c>
      <c r="Q3" s="56">
        <v>317</v>
      </c>
      <c r="R3" s="7">
        <f aca="true" t="shared" si="5" ref="R3:R9">Q3*1.688</f>
        <v>535.096</v>
      </c>
      <c r="S3" s="8">
        <v>0</v>
      </c>
      <c r="T3" s="56">
        <v>343</v>
      </c>
      <c r="U3" s="7">
        <f aca="true" t="shared" si="6" ref="U3:U9">T3*1.688</f>
        <v>578.984</v>
      </c>
      <c r="V3" s="8">
        <v>0</v>
      </c>
      <c r="W3" s="56">
        <v>369</v>
      </c>
      <c r="X3" s="7">
        <f>W3*1.688</f>
        <v>622.872</v>
      </c>
      <c r="Y3" s="8"/>
      <c r="Z3" s="8">
        <v>0</v>
      </c>
      <c r="AA3" s="7">
        <f>B3-10</f>
        <v>99</v>
      </c>
      <c r="AB3" s="7">
        <f aca="true" t="shared" si="7" ref="AB3:AB13">AA3*1.688</f>
        <v>167.112</v>
      </c>
      <c r="AC3" s="8">
        <v>0</v>
      </c>
      <c r="AD3" s="8">
        <v>130</v>
      </c>
      <c r="AE3" s="7">
        <f aca="true" t="shared" si="8" ref="AE3:AE13">AD3*1.688</f>
        <v>219.44</v>
      </c>
      <c r="AF3" s="8">
        <v>0</v>
      </c>
      <c r="AG3" s="8">
        <v>210</v>
      </c>
      <c r="AH3" s="7">
        <f aca="true" t="shared" si="9" ref="AH3:AH13">AG3*1.688</f>
        <v>354.47999999999996</v>
      </c>
      <c r="AI3" s="8">
        <v>0</v>
      </c>
      <c r="AJ3" s="7">
        <v>268</v>
      </c>
      <c r="AK3" s="7">
        <f aca="true" t="shared" si="10" ref="AK3:AK11">AJ3*1.688</f>
        <v>452.38399999999996</v>
      </c>
      <c r="AL3" s="8"/>
      <c r="AM3" s="8">
        <v>0</v>
      </c>
      <c r="AN3" s="103">
        <v>109</v>
      </c>
      <c r="AO3" s="7">
        <f aca="true" t="shared" si="11" ref="AO3:AO13">AN3*1.688</f>
        <v>183.992</v>
      </c>
    </row>
    <row r="4" spans="1:41" ht="12.75">
      <c r="A4" s="6">
        <v>10000</v>
      </c>
      <c r="B4" s="49">
        <v>132</v>
      </c>
      <c r="C4" s="7">
        <f t="shared" si="0"/>
        <v>222.816</v>
      </c>
      <c r="D4" s="6">
        <v>10000</v>
      </c>
      <c r="E4" s="49">
        <v>216</v>
      </c>
      <c r="F4" s="7">
        <f t="shared" si="1"/>
        <v>364.608</v>
      </c>
      <c r="G4" s="6">
        <v>10000</v>
      </c>
      <c r="H4" s="52">
        <v>267</v>
      </c>
      <c r="I4" s="7">
        <f t="shared" si="2"/>
        <v>450.69599999999997</v>
      </c>
      <c r="J4" s="6">
        <v>10000</v>
      </c>
      <c r="K4" s="52">
        <v>310</v>
      </c>
      <c r="L4" s="7">
        <f t="shared" si="3"/>
        <v>523.28</v>
      </c>
      <c r="M4" s="6">
        <v>10000</v>
      </c>
      <c r="N4" s="52">
        <v>336</v>
      </c>
      <c r="O4" s="7">
        <f t="shared" si="4"/>
        <v>567.168</v>
      </c>
      <c r="P4" s="6">
        <v>10000</v>
      </c>
      <c r="Q4" s="52">
        <v>370</v>
      </c>
      <c r="R4" s="7">
        <f t="shared" si="5"/>
        <v>624.56</v>
      </c>
      <c r="S4" s="6">
        <v>10000</v>
      </c>
      <c r="T4" s="52">
        <v>399</v>
      </c>
      <c r="U4" s="7">
        <f t="shared" si="6"/>
        <v>673.512</v>
      </c>
      <c r="V4" s="6">
        <v>10000</v>
      </c>
      <c r="W4" s="52">
        <v>428</v>
      </c>
      <c r="X4" s="7">
        <f>W4*1.688</f>
        <v>722.4639999999999</v>
      </c>
      <c r="Y4" s="20"/>
      <c r="Z4" s="6">
        <v>10000</v>
      </c>
      <c r="AA4" s="7">
        <f>B4-10</f>
        <v>122</v>
      </c>
      <c r="AB4" s="7">
        <f t="shared" si="7"/>
        <v>205.936</v>
      </c>
      <c r="AC4" s="6">
        <v>10000</v>
      </c>
      <c r="AD4" s="33">
        <v>156</v>
      </c>
      <c r="AE4" s="7">
        <f t="shared" si="8"/>
        <v>263.328</v>
      </c>
      <c r="AF4" s="6">
        <v>10000</v>
      </c>
      <c r="AG4" s="52">
        <v>248</v>
      </c>
      <c r="AH4" s="7">
        <f t="shared" si="9"/>
        <v>418.62399999999997</v>
      </c>
      <c r="AI4" s="6">
        <v>10000</v>
      </c>
      <c r="AJ4" s="52">
        <v>314</v>
      </c>
      <c r="AK4" s="7">
        <f t="shared" si="10"/>
        <v>530.032</v>
      </c>
      <c r="AL4" s="20"/>
      <c r="AM4" s="6">
        <v>10000</v>
      </c>
      <c r="AN4" s="49">
        <v>132</v>
      </c>
      <c r="AO4" s="7">
        <f t="shared" si="11"/>
        <v>222.816</v>
      </c>
    </row>
    <row r="5" spans="1:41" ht="12.75">
      <c r="A5" s="6">
        <v>20000</v>
      </c>
      <c r="B5" s="49">
        <v>162</v>
      </c>
      <c r="C5" s="7">
        <f t="shared" si="0"/>
        <v>273.456</v>
      </c>
      <c r="D5" s="6">
        <v>20000</v>
      </c>
      <c r="E5" s="49">
        <v>260</v>
      </c>
      <c r="F5" s="7">
        <f t="shared" si="1"/>
        <v>438.88</v>
      </c>
      <c r="G5" s="6">
        <v>20000</v>
      </c>
      <c r="H5" s="52">
        <v>317</v>
      </c>
      <c r="I5" s="7">
        <f t="shared" si="2"/>
        <v>535.096</v>
      </c>
      <c r="J5" s="6">
        <v>20000</v>
      </c>
      <c r="K5" s="52">
        <v>366</v>
      </c>
      <c r="L5" s="7">
        <f t="shared" si="3"/>
        <v>617.808</v>
      </c>
      <c r="M5" s="13">
        <v>20000</v>
      </c>
      <c r="N5" s="52">
        <v>396</v>
      </c>
      <c r="O5" s="7">
        <f t="shared" si="4"/>
        <v>668.448</v>
      </c>
      <c r="P5" s="13">
        <v>20000</v>
      </c>
      <c r="Q5" s="52">
        <v>434</v>
      </c>
      <c r="R5" s="7">
        <f t="shared" si="5"/>
        <v>732.592</v>
      </c>
      <c r="S5" s="13">
        <v>15000</v>
      </c>
      <c r="T5" s="33">
        <v>432</v>
      </c>
      <c r="U5" s="7">
        <f t="shared" si="6"/>
        <v>729.216</v>
      </c>
      <c r="V5" s="13">
        <v>13333</v>
      </c>
      <c r="W5" s="54">
        <f>((W6-W4)/2)+W4</f>
        <v>461.5</v>
      </c>
      <c r="X5" s="7">
        <f>W5*1.688</f>
        <v>779.012</v>
      </c>
      <c r="Y5" s="6"/>
      <c r="Z5" s="6">
        <v>20000</v>
      </c>
      <c r="AA5" s="7">
        <f>B5-10</f>
        <v>152</v>
      </c>
      <c r="AB5" s="7">
        <f t="shared" si="7"/>
        <v>256.57599999999996</v>
      </c>
      <c r="AC5" s="6">
        <v>20000</v>
      </c>
      <c r="AD5" s="38">
        <v>190</v>
      </c>
      <c r="AE5" s="7">
        <f t="shared" si="8"/>
        <v>320.71999999999997</v>
      </c>
      <c r="AF5" s="6">
        <v>20000</v>
      </c>
      <c r="AG5" s="38">
        <v>296</v>
      </c>
      <c r="AH5" s="7">
        <f t="shared" si="9"/>
        <v>499.64799999999997</v>
      </c>
      <c r="AI5" s="6">
        <v>20000</v>
      </c>
      <c r="AJ5" s="38">
        <v>372</v>
      </c>
      <c r="AK5" s="7">
        <f t="shared" si="10"/>
        <v>627.936</v>
      </c>
      <c r="AL5" s="6"/>
      <c r="AM5" s="6">
        <v>20000</v>
      </c>
      <c r="AN5" s="49">
        <v>162</v>
      </c>
      <c r="AO5" s="7">
        <f t="shared" si="11"/>
        <v>273.456</v>
      </c>
    </row>
    <row r="6" spans="1:41" ht="12.75">
      <c r="A6" s="6">
        <v>30000</v>
      </c>
      <c r="B6" s="49">
        <v>200</v>
      </c>
      <c r="C6" s="7">
        <f t="shared" si="0"/>
        <v>337.59999999999997</v>
      </c>
      <c r="D6" s="6">
        <v>30000</v>
      </c>
      <c r="E6" s="49">
        <v>314</v>
      </c>
      <c r="F6" s="7">
        <f t="shared" si="1"/>
        <v>530.032</v>
      </c>
      <c r="G6" s="6">
        <v>30000</v>
      </c>
      <c r="H6" s="52">
        <v>380</v>
      </c>
      <c r="I6" s="7">
        <f t="shared" si="2"/>
        <v>641.4399999999999</v>
      </c>
      <c r="J6" s="6">
        <v>30000</v>
      </c>
      <c r="K6" s="52">
        <v>435</v>
      </c>
      <c r="L6" s="7">
        <f t="shared" si="3"/>
        <v>734.28</v>
      </c>
      <c r="M6" s="13">
        <v>25000</v>
      </c>
      <c r="N6" s="54">
        <f>((N7-N5)/2)+N5</f>
        <v>441.5</v>
      </c>
      <c r="O6" s="7">
        <f t="shared" si="4"/>
        <v>745.252</v>
      </c>
      <c r="P6" s="13">
        <v>21000</v>
      </c>
      <c r="Q6" s="54">
        <f>((Q7-Q5)/2)+Q5</f>
        <v>458.5</v>
      </c>
      <c r="R6" s="7">
        <f t="shared" si="5"/>
        <v>773.948</v>
      </c>
      <c r="S6" s="13">
        <v>16800</v>
      </c>
      <c r="T6" s="54">
        <f>((T7-T5)/2)+T5</f>
        <v>460.5</v>
      </c>
      <c r="U6" s="7">
        <f t="shared" si="6"/>
        <v>777.324</v>
      </c>
      <c r="V6" s="13">
        <v>10000</v>
      </c>
      <c r="W6" s="56">
        <v>495</v>
      </c>
      <c r="X6" s="7">
        <f>W6*1.688</f>
        <v>835.56</v>
      </c>
      <c r="Y6" s="6"/>
      <c r="Z6" s="6">
        <v>30000</v>
      </c>
      <c r="AA6" s="7">
        <f>B6-10</f>
        <v>190</v>
      </c>
      <c r="AB6" s="7">
        <f t="shared" si="7"/>
        <v>320.71999999999997</v>
      </c>
      <c r="AC6" s="6">
        <v>30000</v>
      </c>
      <c r="AD6" s="33">
        <v>233</v>
      </c>
      <c r="AE6" s="7">
        <f t="shared" si="8"/>
        <v>393.304</v>
      </c>
      <c r="AF6" s="6">
        <v>30000</v>
      </c>
      <c r="AG6" s="52">
        <v>356</v>
      </c>
      <c r="AH6" s="7">
        <f t="shared" si="9"/>
        <v>600.928</v>
      </c>
      <c r="AI6" s="6">
        <v>30000</v>
      </c>
      <c r="AJ6" s="38">
        <v>441</v>
      </c>
      <c r="AK6" s="7">
        <f t="shared" si="10"/>
        <v>744.408</v>
      </c>
      <c r="AL6" s="6"/>
      <c r="AM6" s="6">
        <v>30000</v>
      </c>
      <c r="AN6" s="49">
        <v>200</v>
      </c>
      <c r="AO6" s="7">
        <f t="shared" si="11"/>
        <v>337.59999999999997</v>
      </c>
    </row>
    <row r="7" spans="1:41" ht="12.75">
      <c r="A7" s="6">
        <v>40000</v>
      </c>
      <c r="B7" s="49">
        <v>254</v>
      </c>
      <c r="C7" s="7">
        <f t="shared" si="0"/>
        <v>428.752</v>
      </c>
      <c r="D7" s="6">
        <v>40000</v>
      </c>
      <c r="E7" s="49">
        <v>389</v>
      </c>
      <c r="F7" s="7">
        <f t="shared" si="1"/>
        <v>656.632</v>
      </c>
      <c r="G7" s="6">
        <v>36000</v>
      </c>
      <c r="H7" s="54">
        <f>((H8-H6)/2)+H6</f>
        <v>427.5</v>
      </c>
      <c r="I7" s="7">
        <f t="shared" si="2"/>
        <v>721.62</v>
      </c>
      <c r="J7" s="13">
        <v>30000</v>
      </c>
      <c r="K7" s="105">
        <v>471</v>
      </c>
      <c r="L7" s="7">
        <f t="shared" si="3"/>
        <v>795.048</v>
      </c>
      <c r="M7" s="13">
        <v>20000</v>
      </c>
      <c r="N7" s="56">
        <v>487</v>
      </c>
      <c r="O7" s="7">
        <f t="shared" si="4"/>
        <v>822.0559999999999</v>
      </c>
      <c r="P7" s="13">
        <v>20000</v>
      </c>
      <c r="Q7" s="56">
        <v>483</v>
      </c>
      <c r="R7" s="7">
        <f t="shared" si="5"/>
        <v>815.304</v>
      </c>
      <c r="S7" s="13">
        <v>15000</v>
      </c>
      <c r="T7" s="56">
        <v>489</v>
      </c>
      <c r="U7" s="7">
        <f t="shared" si="6"/>
        <v>825.432</v>
      </c>
      <c r="V7" s="8">
        <v>0</v>
      </c>
      <c r="W7" s="104">
        <v>509</v>
      </c>
      <c r="X7" s="7">
        <f>W7*1.688</f>
        <v>859.192</v>
      </c>
      <c r="Y7" s="13"/>
      <c r="Z7" s="6">
        <v>40000</v>
      </c>
      <c r="AA7" s="7">
        <f>B7-10</f>
        <v>244</v>
      </c>
      <c r="AB7" s="7">
        <f t="shared" si="7"/>
        <v>411.872</v>
      </c>
      <c r="AC7" s="6">
        <v>40000</v>
      </c>
      <c r="AD7" s="38">
        <v>294</v>
      </c>
      <c r="AE7" s="7">
        <f t="shared" si="8"/>
        <v>496.272</v>
      </c>
      <c r="AF7" s="6">
        <v>40000</v>
      </c>
      <c r="AG7" s="38">
        <v>438</v>
      </c>
      <c r="AH7" s="7">
        <f t="shared" si="9"/>
        <v>739.3439999999999</v>
      </c>
      <c r="AI7" s="6">
        <v>33000</v>
      </c>
      <c r="AJ7" s="54">
        <f>((AJ8-AJ6)/2)+AJ6</f>
        <v>458</v>
      </c>
      <c r="AK7" s="7">
        <f t="shared" si="10"/>
        <v>773.1039999999999</v>
      </c>
      <c r="AL7" s="6"/>
      <c r="AM7" s="6">
        <v>40000</v>
      </c>
      <c r="AN7" s="49">
        <v>254</v>
      </c>
      <c r="AO7" s="7">
        <f t="shared" si="11"/>
        <v>428.752</v>
      </c>
    </row>
    <row r="8" spans="1:41" ht="12.75">
      <c r="A8" s="21">
        <v>46000</v>
      </c>
      <c r="B8" s="54">
        <f>((B9-B7)/2)+B7</f>
        <v>367</v>
      </c>
      <c r="C8" s="7">
        <f t="shared" si="0"/>
        <v>619.496</v>
      </c>
      <c r="D8" s="21">
        <v>42000</v>
      </c>
      <c r="E8" s="54">
        <f>((E9-E7)/2)+E7</f>
        <v>427.5</v>
      </c>
      <c r="F8" s="7">
        <f t="shared" si="1"/>
        <v>721.62</v>
      </c>
      <c r="G8" s="13">
        <v>30000</v>
      </c>
      <c r="H8" s="53">
        <v>475</v>
      </c>
      <c r="I8" s="7">
        <f t="shared" si="2"/>
        <v>801.8</v>
      </c>
      <c r="J8" s="13">
        <v>20000</v>
      </c>
      <c r="K8" s="56">
        <v>491</v>
      </c>
      <c r="L8" s="7">
        <f t="shared" si="3"/>
        <v>828.808</v>
      </c>
      <c r="M8" s="13">
        <v>10000</v>
      </c>
      <c r="N8" s="56">
        <v>507</v>
      </c>
      <c r="O8" s="7">
        <f t="shared" si="4"/>
        <v>855.8159999999999</v>
      </c>
      <c r="P8" s="13">
        <v>10000</v>
      </c>
      <c r="Q8" s="56">
        <v>503</v>
      </c>
      <c r="R8" s="7">
        <f t="shared" si="5"/>
        <v>849.064</v>
      </c>
      <c r="S8" s="13">
        <v>10000</v>
      </c>
      <c r="T8" s="56">
        <v>499</v>
      </c>
      <c r="U8" s="7">
        <f t="shared" si="6"/>
        <v>842.312</v>
      </c>
      <c r="Y8" s="20"/>
      <c r="Z8" s="21">
        <v>47000</v>
      </c>
      <c r="AA8" s="7">
        <f aca="true" t="shared" si="12" ref="AA8:AA13">B8+10</f>
        <v>377</v>
      </c>
      <c r="AB8" s="7">
        <f t="shared" si="7"/>
        <v>636.376</v>
      </c>
      <c r="AC8" s="21">
        <v>46000</v>
      </c>
      <c r="AD8" s="54">
        <f>((AD9-AD7)/2)+AD7</f>
        <v>382</v>
      </c>
      <c r="AE8" s="7">
        <f t="shared" si="8"/>
        <v>644.816</v>
      </c>
      <c r="AF8" s="21">
        <v>42000</v>
      </c>
      <c r="AG8" s="54">
        <f>((AG9-AG7)/2)+AG7</f>
        <v>452</v>
      </c>
      <c r="AH8" s="7">
        <f t="shared" si="9"/>
        <v>762.976</v>
      </c>
      <c r="AI8" s="13">
        <v>30000</v>
      </c>
      <c r="AJ8" s="53">
        <v>475</v>
      </c>
      <c r="AK8" s="7">
        <f t="shared" si="10"/>
        <v>801.8</v>
      </c>
      <c r="AL8" s="6"/>
      <c r="AM8" s="21">
        <v>46000</v>
      </c>
      <c r="AN8" s="54">
        <f>((AN9-AN7)/2)+AN7</f>
        <v>362</v>
      </c>
      <c r="AO8" s="7">
        <f t="shared" si="11"/>
        <v>611.0559999999999</v>
      </c>
    </row>
    <row r="9" spans="1:41" ht="12.75">
      <c r="A9" s="13">
        <v>40000</v>
      </c>
      <c r="B9" s="49">
        <v>480</v>
      </c>
      <c r="C9" s="7">
        <f t="shared" si="0"/>
        <v>810.24</v>
      </c>
      <c r="D9" s="13">
        <v>40000</v>
      </c>
      <c r="E9" s="53">
        <v>466</v>
      </c>
      <c r="F9" s="7">
        <f t="shared" si="1"/>
        <v>786.608</v>
      </c>
      <c r="G9" s="13">
        <v>20000</v>
      </c>
      <c r="H9" s="53">
        <v>495</v>
      </c>
      <c r="I9" s="7">
        <f t="shared" si="2"/>
        <v>835.56</v>
      </c>
      <c r="J9" s="13">
        <v>10000</v>
      </c>
      <c r="K9" s="56">
        <v>511</v>
      </c>
      <c r="L9" s="7">
        <f t="shared" si="3"/>
        <v>862.568</v>
      </c>
      <c r="M9" s="8">
        <v>0</v>
      </c>
      <c r="N9" s="105">
        <v>521</v>
      </c>
      <c r="O9" s="7">
        <f t="shared" si="4"/>
        <v>879.448</v>
      </c>
      <c r="P9" s="8">
        <v>0</v>
      </c>
      <c r="Q9" s="55">
        <v>517</v>
      </c>
      <c r="R9" s="7">
        <f t="shared" si="5"/>
        <v>872.696</v>
      </c>
      <c r="S9" s="8">
        <v>0</v>
      </c>
      <c r="T9" s="104">
        <v>513</v>
      </c>
      <c r="U9" s="7">
        <f t="shared" si="6"/>
        <v>865.944</v>
      </c>
      <c r="Y9" s="8"/>
      <c r="Z9" s="13">
        <v>40000</v>
      </c>
      <c r="AA9" s="7">
        <f t="shared" si="12"/>
        <v>490</v>
      </c>
      <c r="AB9" s="7">
        <f t="shared" si="7"/>
        <v>827.12</v>
      </c>
      <c r="AC9" s="13">
        <v>40000</v>
      </c>
      <c r="AD9" s="49">
        <v>470</v>
      </c>
      <c r="AE9" s="7">
        <f t="shared" si="8"/>
        <v>793.36</v>
      </c>
      <c r="AF9" s="13">
        <v>40000</v>
      </c>
      <c r="AG9" s="53">
        <v>466</v>
      </c>
      <c r="AH9" s="7">
        <f t="shared" si="9"/>
        <v>786.608</v>
      </c>
      <c r="AI9" s="13">
        <v>20000</v>
      </c>
      <c r="AJ9" s="53">
        <v>495</v>
      </c>
      <c r="AK9" s="7">
        <f t="shared" si="10"/>
        <v>835.56</v>
      </c>
      <c r="AL9" s="13"/>
      <c r="AM9" s="13">
        <v>40000</v>
      </c>
      <c r="AN9" s="49">
        <v>470</v>
      </c>
      <c r="AO9" s="7">
        <f t="shared" si="11"/>
        <v>793.36</v>
      </c>
    </row>
    <row r="10" spans="1:41" ht="12.75">
      <c r="A10" s="13">
        <v>30000</v>
      </c>
      <c r="B10" s="49">
        <v>493</v>
      </c>
      <c r="C10" s="7">
        <f t="shared" si="0"/>
        <v>832.184</v>
      </c>
      <c r="D10" s="13">
        <v>30000</v>
      </c>
      <c r="E10" s="53">
        <v>479</v>
      </c>
      <c r="F10" s="7">
        <f t="shared" si="1"/>
        <v>808.552</v>
      </c>
      <c r="G10" s="13">
        <v>10000</v>
      </c>
      <c r="H10" s="56">
        <v>515</v>
      </c>
      <c r="I10" s="7">
        <f t="shared" si="2"/>
        <v>869.3199999999999</v>
      </c>
      <c r="J10" s="8">
        <v>0</v>
      </c>
      <c r="K10" s="105">
        <v>525</v>
      </c>
      <c r="L10" s="7">
        <f t="shared" si="3"/>
        <v>886.1999999999999</v>
      </c>
      <c r="M10" s="6"/>
      <c r="N10" s="98"/>
      <c r="O10" s="7"/>
      <c r="P10" s="13"/>
      <c r="Q10" s="98"/>
      <c r="R10" s="7"/>
      <c r="S10" s="20"/>
      <c r="T10" s="7"/>
      <c r="U10" s="7"/>
      <c r="V10" s="20"/>
      <c r="W10" s="7"/>
      <c r="X10" s="7"/>
      <c r="Z10" s="13">
        <v>30000</v>
      </c>
      <c r="AA10" s="7">
        <f t="shared" si="12"/>
        <v>503</v>
      </c>
      <c r="AB10" s="7">
        <f t="shared" si="7"/>
        <v>849.064</v>
      </c>
      <c r="AC10" s="13">
        <v>30000</v>
      </c>
      <c r="AD10" s="49">
        <v>483</v>
      </c>
      <c r="AE10" s="7">
        <f t="shared" si="8"/>
        <v>815.304</v>
      </c>
      <c r="AF10" s="13">
        <v>30000</v>
      </c>
      <c r="AG10" s="53">
        <v>479</v>
      </c>
      <c r="AH10" s="7">
        <f t="shared" si="9"/>
        <v>808.552</v>
      </c>
      <c r="AI10" s="13">
        <v>10000</v>
      </c>
      <c r="AJ10" s="56">
        <v>515</v>
      </c>
      <c r="AK10" s="7">
        <f t="shared" si="10"/>
        <v>869.3199999999999</v>
      </c>
      <c r="AL10" s="13"/>
      <c r="AM10" s="13">
        <v>30000</v>
      </c>
      <c r="AN10" s="49">
        <v>483</v>
      </c>
      <c r="AO10" s="7">
        <f t="shared" si="11"/>
        <v>815.304</v>
      </c>
    </row>
    <row r="11" spans="1:41" ht="12.75">
      <c r="A11" s="13">
        <v>20000</v>
      </c>
      <c r="B11" s="49">
        <v>513</v>
      </c>
      <c r="C11" s="7">
        <f t="shared" si="0"/>
        <v>865.944</v>
      </c>
      <c r="D11" s="13">
        <v>20000</v>
      </c>
      <c r="E11" s="53">
        <v>499</v>
      </c>
      <c r="F11" s="7">
        <f t="shared" si="1"/>
        <v>842.312</v>
      </c>
      <c r="G11" s="8">
        <v>0</v>
      </c>
      <c r="H11" s="55">
        <v>529</v>
      </c>
      <c r="I11" s="7">
        <f t="shared" si="2"/>
        <v>892.952</v>
      </c>
      <c r="J11" s="20"/>
      <c r="K11" s="97"/>
      <c r="L11" s="7"/>
      <c r="P11" s="20"/>
      <c r="Q11" s="98"/>
      <c r="R11" s="7"/>
      <c r="S11" s="8"/>
      <c r="T11" s="97"/>
      <c r="U11" s="7"/>
      <c r="V11" s="8"/>
      <c r="W11" s="97"/>
      <c r="X11" s="7"/>
      <c r="Y11" s="13"/>
      <c r="Z11" s="13">
        <v>20000</v>
      </c>
      <c r="AA11" s="7">
        <f t="shared" si="12"/>
        <v>523</v>
      </c>
      <c r="AB11" s="7">
        <f t="shared" si="7"/>
        <v>882.824</v>
      </c>
      <c r="AC11" s="13">
        <v>20000</v>
      </c>
      <c r="AD11" s="49">
        <v>503</v>
      </c>
      <c r="AE11" s="7">
        <f t="shared" si="8"/>
        <v>849.064</v>
      </c>
      <c r="AF11" s="13">
        <v>20000</v>
      </c>
      <c r="AG11" s="53">
        <v>499</v>
      </c>
      <c r="AH11" s="7">
        <f t="shared" si="9"/>
        <v>842.312</v>
      </c>
      <c r="AI11" s="8">
        <v>0</v>
      </c>
      <c r="AJ11" s="55">
        <v>529</v>
      </c>
      <c r="AK11" s="7">
        <f t="shared" si="10"/>
        <v>892.952</v>
      </c>
      <c r="AL11" s="13"/>
      <c r="AM11" s="13">
        <v>20000</v>
      </c>
      <c r="AN11" s="49">
        <v>503</v>
      </c>
      <c r="AO11" s="7">
        <f t="shared" si="11"/>
        <v>849.064</v>
      </c>
    </row>
    <row r="12" spans="1:41" ht="12.75">
      <c r="A12" s="13">
        <v>10000</v>
      </c>
      <c r="B12" s="49">
        <v>533</v>
      </c>
      <c r="C12" s="7">
        <f t="shared" si="0"/>
        <v>899.704</v>
      </c>
      <c r="D12" s="13">
        <v>10000</v>
      </c>
      <c r="E12" s="53">
        <v>519</v>
      </c>
      <c r="F12" s="7">
        <f t="shared" si="1"/>
        <v>876.072</v>
      </c>
      <c r="G12" s="20"/>
      <c r="H12" s="97"/>
      <c r="I12" s="7"/>
      <c r="M12" s="20"/>
      <c r="N12" s="98"/>
      <c r="O12" s="7"/>
      <c r="P12" s="8"/>
      <c r="Q12" s="97"/>
      <c r="R12" s="7"/>
      <c r="S12" s="8"/>
      <c r="T12" s="8"/>
      <c r="U12" s="7"/>
      <c r="V12" s="20"/>
      <c r="X12" s="7"/>
      <c r="Y12" s="20"/>
      <c r="Z12" s="13">
        <v>10000</v>
      </c>
      <c r="AA12" s="7">
        <f t="shared" si="12"/>
        <v>543</v>
      </c>
      <c r="AB12" s="7">
        <f t="shared" si="7"/>
        <v>916.584</v>
      </c>
      <c r="AC12" s="13">
        <v>10000</v>
      </c>
      <c r="AD12" s="49">
        <v>523</v>
      </c>
      <c r="AE12" s="7">
        <f t="shared" si="8"/>
        <v>882.824</v>
      </c>
      <c r="AF12" s="13">
        <v>10000</v>
      </c>
      <c r="AG12" s="53">
        <v>519</v>
      </c>
      <c r="AH12" s="7">
        <f t="shared" si="9"/>
        <v>876.072</v>
      </c>
      <c r="AI12" s="20"/>
      <c r="AK12" s="7"/>
      <c r="AL12" s="20"/>
      <c r="AM12" s="13">
        <v>10000</v>
      </c>
      <c r="AN12" s="49">
        <v>523</v>
      </c>
      <c r="AO12" s="7">
        <f t="shared" si="11"/>
        <v>882.824</v>
      </c>
    </row>
    <row r="13" spans="1:41" ht="12.75">
      <c r="A13" s="8">
        <v>0</v>
      </c>
      <c r="B13" s="45">
        <v>547</v>
      </c>
      <c r="C13" s="7">
        <f t="shared" si="0"/>
        <v>923.336</v>
      </c>
      <c r="D13" s="8">
        <v>0</v>
      </c>
      <c r="E13" s="104">
        <v>533</v>
      </c>
      <c r="F13" s="7">
        <f t="shared" si="1"/>
        <v>899.704</v>
      </c>
      <c r="V13" s="8"/>
      <c r="X13" s="7"/>
      <c r="Y13" s="8"/>
      <c r="Z13" s="8">
        <v>0</v>
      </c>
      <c r="AA13" s="7">
        <f t="shared" si="12"/>
        <v>557</v>
      </c>
      <c r="AB13" s="7">
        <f t="shared" si="7"/>
        <v>940.216</v>
      </c>
      <c r="AC13" s="8">
        <v>0</v>
      </c>
      <c r="AD13" s="45">
        <v>537</v>
      </c>
      <c r="AE13" s="7">
        <f t="shared" si="8"/>
        <v>906.456</v>
      </c>
      <c r="AF13" s="8">
        <v>0</v>
      </c>
      <c r="AG13" s="104">
        <v>533</v>
      </c>
      <c r="AH13" s="7">
        <f t="shared" si="9"/>
        <v>899.704</v>
      </c>
      <c r="AL13" s="8"/>
      <c r="AM13" s="8">
        <v>0</v>
      </c>
      <c r="AN13" s="45">
        <v>537</v>
      </c>
      <c r="AO13" s="7">
        <f t="shared" si="11"/>
        <v>906.456</v>
      </c>
    </row>
    <row r="15" spans="1:41" ht="12.75">
      <c r="A15" t="s">
        <v>704</v>
      </c>
      <c r="K15" s="25" t="s">
        <v>633</v>
      </c>
      <c r="Z15" t="s">
        <v>606</v>
      </c>
      <c r="AA15" s="7"/>
      <c r="AB15" s="7"/>
      <c r="AC15" s="20"/>
      <c r="AE15" s="7"/>
      <c r="AF15" s="20"/>
      <c r="AH15" s="7"/>
      <c r="AI15" s="8"/>
      <c r="AK15" s="7"/>
      <c r="AL15" s="8"/>
      <c r="AM15" s="20"/>
      <c r="AO15" s="7"/>
    </row>
    <row r="16" spans="1:41" ht="12.75">
      <c r="A16" s="20" t="s">
        <v>337</v>
      </c>
      <c r="B16" s="96"/>
      <c r="C16" s="7"/>
      <c r="F16" s="7"/>
      <c r="J16" s="25"/>
      <c r="AM16" s="8"/>
      <c r="AO16" s="7"/>
    </row>
    <row r="17" spans="1:10" ht="12.75">
      <c r="A17" t="s">
        <v>338</v>
      </c>
      <c r="J17" s="25"/>
    </row>
    <row r="18" spans="1:14" ht="12.75">
      <c r="A18" t="s">
        <v>335</v>
      </c>
      <c r="J18" s="55"/>
      <c r="K18" t="s">
        <v>1115</v>
      </c>
      <c r="N18" t="s">
        <v>1117</v>
      </c>
    </row>
    <row r="19" spans="1:14" ht="12.75">
      <c r="A19" t="s">
        <v>336</v>
      </c>
      <c r="G19" s="134" t="s">
        <v>249</v>
      </c>
      <c r="K19" t="s">
        <v>1116</v>
      </c>
      <c r="N19" t="s">
        <v>1118</v>
      </c>
    </row>
    <row r="20" spans="6:24" ht="12.75">
      <c r="F20" s="8"/>
      <c r="G20" s="134" t="s">
        <v>253</v>
      </c>
      <c r="N20" t="s">
        <v>1119</v>
      </c>
      <c r="T20" s="22"/>
      <c r="U20" s="22"/>
      <c r="V20" s="8"/>
      <c r="W20" s="22"/>
      <c r="X20" s="22"/>
    </row>
    <row r="21" spans="1:24" ht="12.75">
      <c r="A21" s="33" t="s">
        <v>688</v>
      </c>
      <c r="F21" s="8"/>
      <c r="G21" s="134" t="s">
        <v>254</v>
      </c>
      <c r="N21" t="s">
        <v>1120</v>
      </c>
      <c r="T21" s="8"/>
      <c r="U21" s="8"/>
      <c r="V21" s="8"/>
      <c r="W21" s="8"/>
      <c r="X21" s="8"/>
    </row>
    <row r="22" spans="14:24" ht="12.75">
      <c r="N22" t="s">
        <v>1121</v>
      </c>
      <c r="T22" s="8"/>
      <c r="U22" s="7"/>
      <c r="V22" s="8"/>
      <c r="W22" s="8"/>
      <c r="X22" s="7"/>
    </row>
    <row r="23" spans="1:24" ht="12.75">
      <c r="A23" t="s">
        <v>598</v>
      </c>
      <c r="S23" s="11"/>
      <c r="T23" s="8"/>
      <c r="U23" s="8"/>
      <c r="V23" s="8"/>
      <c r="W23" s="70"/>
      <c r="X23" s="7"/>
    </row>
    <row r="24" spans="10:24" ht="12.75">
      <c r="J24" s="25"/>
      <c r="V24" s="53"/>
      <c r="W24" s="8"/>
      <c r="X24" s="7"/>
    </row>
    <row r="25" spans="10:24" ht="12.75">
      <c r="J25" s="25"/>
      <c r="V25" s="103"/>
      <c r="W25" s="22"/>
      <c r="X25" s="22"/>
    </row>
    <row r="26" spans="9:29" ht="12.75">
      <c r="I26" s="1" t="s">
        <v>582</v>
      </c>
      <c r="J26" s="25"/>
      <c r="K26" s="11" t="s">
        <v>1955</v>
      </c>
      <c r="L26" s="11" t="s">
        <v>1881</v>
      </c>
      <c r="M26" s="11" t="s">
        <v>1882</v>
      </c>
      <c r="N26" s="11" t="s">
        <v>1880</v>
      </c>
      <c r="O26" s="11" t="s">
        <v>242</v>
      </c>
      <c r="S26" s="11"/>
      <c r="T26" s="11"/>
      <c r="U26" s="11"/>
      <c r="V26" s="11"/>
      <c r="W26" s="11"/>
      <c r="Y26" s="45"/>
      <c r="Z26" s="45"/>
      <c r="AA26" s="45"/>
      <c r="AB26" s="45"/>
      <c r="AC26" s="25"/>
    </row>
    <row r="27" spans="10:28" ht="12.75">
      <c r="J27" s="25"/>
      <c r="Y27" s="45"/>
      <c r="Z27" s="45"/>
      <c r="AA27" s="45"/>
      <c r="AB27" s="45"/>
    </row>
    <row r="28" spans="10:32" ht="12.75">
      <c r="J28" s="25"/>
      <c r="P28" t="s">
        <v>622</v>
      </c>
      <c r="Q28" s="139" t="s">
        <v>1627</v>
      </c>
      <c r="V28" s="27"/>
      <c r="W28" s="72"/>
      <c r="AC28" s="34"/>
      <c r="AD28" s="8"/>
      <c r="AE28" s="22"/>
      <c r="AF28" s="22"/>
    </row>
    <row r="29" spans="10:32" ht="12.75">
      <c r="J29" s="25"/>
      <c r="K29" s="27"/>
      <c r="L29" s="27"/>
      <c r="M29" s="27"/>
      <c r="N29" s="27"/>
      <c r="O29" s="72"/>
      <c r="P29" t="s">
        <v>830</v>
      </c>
      <c r="Q29" s="24" t="s">
        <v>966</v>
      </c>
      <c r="S29" s="27"/>
      <c r="T29" s="27"/>
      <c r="U29" s="27"/>
      <c r="V29" s="27"/>
      <c r="W29" s="82"/>
      <c r="AC29" s="34"/>
      <c r="AD29" s="8"/>
      <c r="AE29" s="8"/>
      <c r="AF29" s="8"/>
    </row>
    <row r="30" spans="10:32" ht="12.75">
      <c r="J30" s="25"/>
      <c r="K30" s="27" t="s">
        <v>1139</v>
      </c>
      <c r="L30" s="27" t="s">
        <v>1139</v>
      </c>
      <c r="M30" s="27" t="s">
        <v>1140</v>
      </c>
      <c r="N30" s="27"/>
      <c r="O30" s="82" t="s">
        <v>248</v>
      </c>
      <c r="P30" t="s">
        <v>719</v>
      </c>
      <c r="Q30" s="8"/>
      <c r="S30" s="27"/>
      <c r="T30" s="27"/>
      <c r="U30" s="27"/>
      <c r="V30" s="23"/>
      <c r="W30" s="107"/>
      <c r="AC30" s="34"/>
      <c r="AD30" s="8"/>
      <c r="AE30" s="8"/>
      <c r="AF30" s="7"/>
    </row>
    <row r="31" spans="10:32" ht="12.75">
      <c r="J31" s="25"/>
      <c r="K31" s="23" t="s">
        <v>1141</v>
      </c>
      <c r="L31" s="23" t="s">
        <v>1141</v>
      </c>
      <c r="M31" s="23" t="s">
        <v>1141</v>
      </c>
      <c r="N31" s="23"/>
      <c r="O31" s="107" t="s">
        <v>1122</v>
      </c>
      <c r="S31" s="23"/>
      <c r="T31" s="23"/>
      <c r="U31" s="23"/>
      <c r="AC31" s="34"/>
      <c r="AD31" s="8"/>
      <c r="AE31" s="70"/>
      <c r="AF31" s="7"/>
    </row>
    <row r="32" spans="11:32" ht="12.75">
      <c r="K32" s="23"/>
      <c r="L32" s="23"/>
      <c r="M32" s="23"/>
      <c r="N32" s="23"/>
      <c r="V32" s="34"/>
      <c r="AD32" s="8"/>
      <c r="AE32" s="8"/>
      <c r="AF32" s="7"/>
    </row>
    <row r="33" spans="10:32" ht="12.75">
      <c r="J33" s="25"/>
      <c r="V33" s="39"/>
      <c r="AB33" s="22"/>
      <c r="AD33" s="8"/>
      <c r="AE33" s="22"/>
      <c r="AF33" s="22"/>
    </row>
    <row r="34" spans="10:32" ht="12.75">
      <c r="J34" s="25"/>
      <c r="K34" s="141">
        <v>415.5</v>
      </c>
      <c r="L34" s="141">
        <v>415.5</v>
      </c>
      <c r="M34" s="141">
        <v>421</v>
      </c>
      <c r="N34" s="141"/>
      <c r="O34" s="82">
        <v>442</v>
      </c>
      <c r="P34" t="s">
        <v>723</v>
      </c>
      <c r="Y34" s="27"/>
      <c r="Z34" s="27"/>
      <c r="AA34" s="27"/>
      <c r="AB34" s="82"/>
      <c r="AD34" s="8"/>
      <c r="AE34" s="8"/>
      <c r="AF34" s="7"/>
    </row>
    <row r="35" spans="11:32" ht="12.75">
      <c r="K35" s="77">
        <f>K34*6.5</f>
        <v>2700.75</v>
      </c>
      <c r="L35" s="77">
        <f>L34*6.5</f>
        <v>2700.75</v>
      </c>
      <c r="M35" s="77">
        <f>M34*6.5</f>
        <v>2736.5</v>
      </c>
      <c r="N35" s="77">
        <f>N34*6.5</f>
        <v>0</v>
      </c>
      <c r="O35" s="77">
        <f>O34*6.5</f>
        <v>2873</v>
      </c>
      <c r="P35" t="s">
        <v>266</v>
      </c>
      <c r="R35" s="24" t="s">
        <v>1128</v>
      </c>
      <c r="X35" s="77"/>
      <c r="Y35" s="77"/>
      <c r="Z35" s="77"/>
      <c r="AA35" s="77"/>
      <c r="AB35" s="77"/>
      <c r="AD35" s="8"/>
      <c r="AE35" s="70"/>
      <c r="AF35" s="7"/>
    </row>
    <row r="36" spans="10:28" ht="12.75">
      <c r="J36" s="25"/>
      <c r="K36" s="77">
        <f>K34*6.8</f>
        <v>2825.4</v>
      </c>
      <c r="L36" s="77">
        <f>L34*6.8</f>
        <v>2825.4</v>
      </c>
      <c r="M36" s="77">
        <f>M34*6.8</f>
        <v>2862.7999999999997</v>
      </c>
      <c r="N36" s="77">
        <f>N34*6.8</f>
        <v>0</v>
      </c>
      <c r="O36" s="77">
        <f>O34*6.8</f>
        <v>3005.6</v>
      </c>
      <c r="P36" t="s">
        <v>722</v>
      </c>
      <c r="R36" s="24" t="s">
        <v>1129</v>
      </c>
      <c r="X36" s="77"/>
      <c r="Y36" s="77"/>
      <c r="Z36" s="77"/>
      <c r="AA36" s="77"/>
      <c r="AB36" s="77"/>
    </row>
    <row r="37" spans="10:28" ht="12.75">
      <c r="J37" s="25"/>
      <c r="K37" s="23"/>
      <c r="L37" s="23"/>
      <c r="M37" s="23"/>
      <c r="N37" s="23"/>
      <c r="O37" s="23"/>
      <c r="Y37" s="23"/>
      <c r="Z37" s="23"/>
      <c r="AA37" s="23"/>
      <c r="AB37" s="23"/>
    </row>
    <row r="38" spans="10:27" ht="12.75">
      <c r="J38" s="25"/>
      <c r="K38" s="141">
        <v>785.5</v>
      </c>
      <c r="L38" s="141">
        <v>785.5</v>
      </c>
      <c r="M38" s="141">
        <v>791</v>
      </c>
      <c r="N38" s="141"/>
      <c r="O38" s="141">
        <v>902</v>
      </c>
      <c r="P38" t="s">
        <v>1112</v>
      </c>
      <c r="Y38" s="27"/>
      <c r="Z38" s="27"/>
      <c r="AA38" s="27"/>
    </row>
    <row r="39" spans="10:28" ht="12.75">
      <c r="J39" s="25"/>
      <c r="K39" s="77">
        <f>K38*6.5</f>
        <v>5105.75</v>
      </c>
      <c r="L39" s="77">
        <f>L38*6.5</f>
        <v>5105.75</v>
      </c>
      <c r="M39" s="77">
        <f>M38*6.5</f>
        <v>5141.5</v>
      </c>
      <c r="N39" s="77">
        <f>N38*6.5</f>
        <v>0</v>
      </c>
      <c r="O39" s="77">
        <f>O38*6.5</f>
        <v>5863</v>
      </c>
      <c r="P39" t="s">
        <v>266</v>
      </c>
      <c r="V39" s="55"/>
      <c r="Y39" s="27"/>
      <c r="Z39" s="27"/>
      <c r="AA39" s="27"/>
      <c r="AB39" s="82"/>
    </row>
    <row r="40" spans="11:28" ht="12.75">
      <c r="K40" s="77">
        <f>K38*6.8</f>
        <v>5341.4</v>
      </c>
      <c r="L40" s="77">
        <f>L38*6.8</f>
        <v>5341.4</v>
      </c>
      <c r="M40" s="77">
        <f>M38*6.8</f>
        <v>5378.8</v>
      </c>
      <c r="N40" s="77">
        <f>N38*6.8</f>
        <v>0</v>
      </c>
      <c r="O40" s="77">
        <f>O38*6.8</f>
        <v>6133.599999999999</v>
      </c>
      <c r="P40" t="s">
        <v>722</v>
      </c>
      <c r="V40" s="55"/>
      <c r="X40" s="77"/>
      <c r="Y40" s="77"/>
      <c r="Z40" s="77"/>
      <c r="AA40" s="77"/>
      <c r="AB40" s="77"/>
    </row>
    <row r="41" spans="10:28" ht="12.75">
      <c r="J41" s="25"/>
      <c r="K41" s="23" t="s">
        <v>1138</v>
      </c>
      <c r="L41" s="23" t="s">
        <v>1138</v>
      </c>
      <c r="M41" s="23" t="s">
        <v>1138</v>
      </c>
      <c r="N41" s="23" t="s">
        <v>1138</v>
      </c>
      <c r="O41" s="23" t="s">
        <v>244</v>
      </c>
      <c r="T41" s="58"/>
      <c r="V41" s="55"/>
      <c r="X41" s="77"/>
      <c r="Y41" s="77"/>
      <c r="Z41" s="77"/>
      <c r="AA41" s="77"/>
      <c r="AB41" s="77"/>
    </row>
    <row r="42" spans="22:28" ht="12.75">
      <c r="V42" s="55"/>
      <c r="Y42" s="27"/>
      <c r="Z42" s="23"/>
      <c r="AA42" s="27"/>
      <c r="AB42" s="23"/>
    </row>
    <row r="43" spans="10:30" ht="12.75">
      <c r="J43" s="25"/>
      <c r="P43" s="14" t="s">
        <v>349</v>
      </c>
      <c r="V43" s="55"/>
      <c r="AD43" s="8"/>
    </row>
    <row r="44" spans="10:32" ht="12.75">
      <c r="J44" s="25"/>
      <c r="K44" s="27" t="s">
        <v>1582</v>
      </c>
      <c r="L44" s="27" t="s">
        <v>1582</v>
      </c>
      <c r="M44" s="27" t="s">
        <v>1582</v>
      </c>
      <c r="N44" s="27"/>
      <c r="P44" t="s">
        <v>1143</v>
      </c>
      <c r="AB44" s="72"/>
      <c r="AD44" s="8"/>
      <c r="AF44" s="32"/>
    </row>
    <row r="45" spans="10:31" ht="12.75">
      <c r="J45" s="25"/>
      <c r="K45" s="27"/>
      <c r="L45" s="27"/>
      <c r="M45" s="27"/>
      <c r="N45" s="27"/>
      <c r="O45" s="27" t="s">
        <v>1134</v>
      </c>
      <c r="P45" t="s">
        <v>1131</v>
      </c>
      <c r="Q45" s="134" t="s">
        <v>1136</v>
      </c>
      <c r="V45" s="55"/>
      <c r="AB45" s="73"/>
      <c r="AD45" s="8"/>
      <c r="AE45" s="71"/>
    </row>
    <row r="46" spans="10:22" ht="12.75">
      <c r="J46" s="25"/>
      <c r="K46" s="27" t="s">
        <v>1145</v>
      </c>
      <c r="L46" s="27" t="s">
        <v>1145</v>
      </c>
      <c r="M46" s="27" t="s">
        <v>1145</v>
      </c>
      <c r="N46" s="27"/>
      <c r="P46" t="s">
        <v>1144</v>
      </c>
      <c r="Q46" s="134" t="s">
        <v>1135</v>
      </c>
      <c r="T46" s="59"/>
      <c r="V46" s="55"/>
    </row>
    <row r="47" spans="9:32" ht="12.75">
      <c r="I47" s="1" t="s">
        <v>583</v>
      </c>
      <c r="K47" s="27"/>
      <c r="L47" s="27"/>
      <c r="M47" s="27"/>
      <c r="N47" s="27"/>
      <c r="O47" s="27" t="s">
        <v>1137</v>
      </c>
      <c r="P47" t="s">
        <v>1132</v>
      </c>
      <c r="U47" s="39"/>
      <c r="AD47" s="8"/>
      <c r="AE47" s="79"/>
      <c r="AF47" s="32"/>
    </row>
    <row r="48" spans="10:31" ht="12.75">
      <c r="J48" s="25"/>
      <c r="K48" s="27"/>
      <c r="L48" s="27"/>
      <c r="M48" s="27"/>
      <c r="N48" s="27"/>
      <c r="O48" s="27" t="s">
        <v>286</v>
      </c>
      <c r="P48" t="s">
        <v>1133</v>
      </c>
      <c r="U48" s="27"/>
      <c r="AE48" s="27"/>
    </row>
    <row r="49" spans="10:32" ht="12.75">
      <c r="J49" s="25"/>
      <c r="K49" s="23" t="s">
        <v>1142</v>
      </c>
      <c r="L49" s="23" t="s">
        <v>1142</v>
      </c>
      <c r="M49" s="23" t="s">
        <v>1142</v>
      </c>
      <c r="N49" s="23"/>
      <c r="O49" s="23" t="s">
        <v>1130</v>
      </c>
      <c r="U49" s="27"/>
      <c r="V49" s="14"/>
      <c r="AF49" s="80"/>
    </row>
    <row r="50" spans="10:32" ht="12.75">
      <c r="J50" s="25"/>
      <c r="K50" s="27"/>
      <c r="L50" s="27"/>
      <c r="M50" s="27"/>
      <c r="N50" s="27"/>
      <c r="O50" s="27"/>
      <c r="U50" s="27"/>
      <c r="AF50" s="95"/>
    </row>
    <row r="51" spans="10:32" ht="12.75">
      <c r="J51" s="25"/>
      <c r="K51" s="27"/>
      <c r="L51" s="27"/>
      <c r="M51" s="27"/>
      <c r="N51" s="27"/>
      <c r="O51" s="27"/>
      <c r="U51" s="27"/>
      <c r="AB51" s="39"/>
      <c r="AE51" s="79"/>
      <c r="AF51" s="95"/>
    </row>
    <row r="52" spans="10:32" ht="12.75">
      <c r="J52" s="25"/>
      <c r="K52" s="27"/>
      <c r="L52" s="27"/>
      <c r="M52" s="27"/>
      <c r="N52" s="27"/>
      <c r="O52" s="27"/>
      <c r="P52" s="14" t="s">
        <v>1073</v>
      </c>
      <c r="U52" s="27"/>
      <c r="AF52" s="95"/>
    </row>
    <row r="53" spans="10:32" ht="12.75">
      <c r="J53" s="25"/>
      <c r="K53" s="27" t="s">
        <v>1154</v>
      </c>
      <c r="L53" s="27" t="s">
        <v>1154</v>
      </c>
      <c r="M53" s="27" t="s">
        <v>1156</v>
      </c>
      <c r="N53" s="27"/>
      <c r="O53" s="27" t="s">
        <v>252</v>
      </c>
      <c r="Q53" s="24" t="s">
        <v>1157</v>
      </c>
      <c r="U53" s="27"/>
      <c r="AF53" s="95"/>
    </row>
    <row r="54" spans="10:32" ht="12.75">
      <c r="J54" s="25"/>
      <c r="K54" s="27" t="s">
        <v>1713</v>
      </c>
      <c r="L54" s="27" t="s">
        <v>1713</v>
      </c>
      <c r="M54" s="72" t="s">
        <v>245</v>
      </c>
      <c r="N54" s="72"/>
      <c r="O54" s="72" t="s">
        <v>245</v>
      </c>
      <c r="Q54" s="24" t="s">
        <v>1113</v>
      </c>
      <c r="U54" s="27"/>
      <c r="AB54" s="39"/>
      <c r="AE54" s="27"/>
      <c r="AF54" s="95"/>
    </row>
    <row r="55" spans="10:32" ht="12.75">
      <c r="J55" s="25"/>
      <c r="K55" s="23" t="s">
        <v>1155</v>
      </c>
      <c r="L55" s="23" t="s">
        <v>1155</v>
      </c>
      <c r="M55" s="23" t="s">
        <v>1155</v>
      </c>
      <c r="N55" s="23"/>
      <c r="O55" s="23" t="s">
        <v>251</v>
      </c>
      <c r="U55" s="27"/>
      <c r="AC55" s="14"/>
      <c r="AE55" s="79"/>
      <c r="AF55" s="95"/>
    </row>
    <row r="56" spans="10:32" ht="12.75">
      <c r="J56" s="25"/>
      <c r="K56" s="23"/>
      <c r="L56" s="27"/>
      <c r="M56" s="27"/>
      <c r="N56" s="27"/>
      <c r="O56" s="27"/>
      <c r="U56" s="27"/>
      <c r="AE56" s="27"/>
      <c r="AF56" s="27"/>
    </row>
    <row r="57" spans="10:32" ht="12.75">
      <c r="J57" s="25"/>
      <c r="K57" s="23"/>
      <c r="L57" s="27"/>
      <c r="M57" s="27"/>
      <c r="N57" s="27"/>
      <c r="O57" s="27"/>
      <c r="P57" s="14" t="s">
        <v>1110</v>
      </c>
      <c r="AB57" s="76"/>
      <c r="AF57" s="27"/>
    </row>
    <row r="58" spans="10:16" ht="12.75">
      <c r="J58" s="25"/>
      <c r="L58" s="27"/>
      <c r="M58" s="27"/>
      <c r="N58" s="27"/>
      <c r="O58" s="27"/>
      <c r="P58" s="34" t="s">
        <v>1475</v>
      </c>
    </row>
    <row r="59" spans="10:29" ht="12.75">
      <c r="J59" s="25"/>
      <c r="K59" s="27"/>
      <c r="L59" s="27"/>
      <c r="M59" s="27"/>
      <c r="N59" s="27"/>
      <c r="O59" s="27"/>
      <c r="P59" s="34" t="s">
        <v>1476</v>
      </c>
      <c r="X59" s="60"/>
      <c r="Y59" s="60"/>
      <c r="Z59" s="60"/>
      <c r="AA59" s="60"/>
      <c r="AB59" s="60"/>
      <c r="AC59" s="11"/>
    </row>
    <row r="60" spans="11:32" ht="12.75">
      <c r="K60" s="27"/>
      <c r="L60" s="27"/>
      <c r="M60" s="27"/>
      <c r="N60" s="27"/>
      <c r="O60" s="27"/>
      <c r="P60" s="34" t="s">
        <v>1477</v>
      </c>
      <c r="AB60" s="27"/>
      <c r="AF60" s="25"/>
    </row>
    <row r="61" spans="10:29" ht="12.75">
      <c r="J61" s="25"/>
      <c r="K61" s="27"/>
      <c r="L61" s="27"/>
      <c r="M61" s="27"/>
      <c r="N61" s="27"/>
      <c r="O61" s="27"/>
      <c r="P61" s="34" t="s">
        <v>1478</v>
      </c>
      <c r="X61" s="62"/>
      <c r="Y61" s="62"/>
      <c r="Z61" s="62"/>
      <c r="AA61" s="62"/>
      <c r="AB61" s="62"/>
      <c r="AC61" s="34"/>
    </row>
    <row r="62" spans="10:29" ht="12.75">
      <c r="J62" s="25"/>
      <c r="K62" s="27"/>
      <c r="L62" s="27"/>
      <c r="M62" s="27"/>
      <c r="N62" s="27"/>
      <c r="O62" s="27"/>
      <c r="P62" t="s">
        <v>1443</v>
      </c>
      <c r="X62" s="27"/>
      <c r="Y62" s="27"/>
      <c r="Z62" s="27"/>
      <c r="AA62" s="27"/>
      <c r="AB62" s="27"/>
      <c r="AC62" s="27"/>
    </row>
    <row r="63" spans="10:29" ht="12.75">
      <c r="J63" s="25"/>
      <c r="K63" s="27"/>
      <c r="L63" s="27"/>
      <c r="M63" s="27"/>
      <c r="N63" s="27"/>
      <c r="O63" s="27"/>
      <c r="P63" s="34" t="s">
        <v>1479</v>
      </c>
      <c r="X63" s="31"/>
      <c r="Y63" s="31"/>
      <c r="Z63" s="31"/>
      <c r="AA63" s="31"/>
      <c r="AB63" s="31"/>
      <c r="AC63" s="34"/>
    </row>
    <row r="64" spans="10:27" ht="12.75">
      <c r="J64" s="25"/>
      <c r="K64" s="27"/>
      <c r="L64" s="27"/>
      <c r="M64" s="27"/>
      <c r="N64" s="27"/>
      <c r="O64" s="27"/>
      <c r="X64" s="23"/>
      <c r="Y64" s="23"/>
      <c r="Z64" s="23"/>
      <c r="AA64" s="23"/>
    </row>
    <row r="65" spans="10:15" ht="12.75">
      <c r="J65" s="70"/>
      <c r="K65" s="27"/>
      <c r="L65" s="27"/>
      <c r="M65" s="27"/>
      <c r="N65" s="27"/>
      <c r="O65" s="27"/>
    </row>
    <row r="66" spans="10:29" ht="12.75">
      <c r="J66" s="25"/>
      <c r="K66" s="145" t="s">
        <v>1672</v>
      </c>
      <c r="L66" s="145" t="s">
        <v>1672</v>
      </c>
      <c r="M66" s="145" t="s">
        <v>1672</v>
      </c>
      <c r="N66" s="27"/>
      <c r="O66" s="27"/>
      <c r="P66" s="14" t="s">
        <v>1670</v>
      </c>
      <c r="Y66" s="27"/>
      <c r="AC66" s="11"/>
    </row>
    <row r="67" spans="10:25" ht="12.75">
      <c r="J67" s="25"/>
      <c r="K67" s="27" t="s">
        <v>1453</v>
      </c>
      <c r="L67" s="27" t="s">
        <v>1168</v>
      </c>
      <c r="M67" s="27" t="s">
        <v>1167</v>
      </c>
      <c r="N67" s="27"/>
      <c r="O67" s="27"/>
      <c r="P67" t="s">
        <v>328</v>
      </c>
      <c r="R67" s="135" t="s">
        <v>1656</v>
      </c>
      <c r="S67" s="135"/>
      <c r="Y67" s="27"/>
    </row>
    <row r="68" spans="9:29" ht="12.75">
      <c r="I68" s="1" t="s">
        <v>584</v>
      </c>
      <c r="J68" s="25"/>
      <c r="K68" s="27"/>
      <c r="L68" s="27"/>
      <c r="M68" s="27"/>
      <c r="N68" s="27"/>
      <c r="O68" s="27"/>
      <c r="P68" t="s">
        <v>329</v>
      </c>
      <c r="R68" s="135" t="s">
        <v>1589</v>
      </c>
      <c r="S68" s="135"/>
      <c r="AC68" s="32"/>
    </row>
    <row r="69" spans="10:29" ht="12.75">
      <c r="J69" s="25"/>
      <c r="K69" s="27" t="s">
        <v>1167</v>
      </c>
      <c r="L69" s="27" t="s">
        <v>1169</v>
      </c>
      <c r="M69" s="27" t="s">
        <v>1170</v>
      </c>
      <c r="N69" s="27"/>
      <c r="O69" s="27"/>
      <c r="P69" t="s">
        <v>330</v>
      </c>
      <c r="R69" s="135" t="s">
        <v>1657</v>
      </c>
      <c r="S69" s="135"/>
      <c r="AC69" s="34"/>
    </row>
    <row r="70" spans="10:25" ht="12.75">
      <c r="J70" s="25"/>
      <c r="K70" s="23" t="s">
        <v>878</v>
      </c>
      <c r="L70" s="23" t="s">
        <v>878</v>
      </c>
      <c r="M70" s="23" t="s">
        <v>878</v>
      </c>
      <c r="N70" s="23"/>
      <c r="O70" s="23"/>
      <c r="X70" s="27"/>
      <c r="Y70" s="27"/>
    </row>
    <row r="71" spans="10:15" ht="12.75">
      <c r="J71" s="25"/>
      <c r="K71" s="27"/>
      <c r="L71" s="27"/>
      <c r="M71" s="27"/>
      <c r="N71" s="27"/>
      <c r="O71" s="27"/>
    </row>
    <row r="72" spans="10:16" ht="12.75">
      <c r="J72" s="25"/>
      <c r="K72" s="27"/>
      <c r="L72" s="27"/>
      <c r="M72" s="27"/>
      <c r="N72" s="27"/>
      <c r="O72" s="27"/>
      <c r="P72" s="14"/>
    </row>
    <row r="73" spans="10:18" ht="12.75">
      <c r="J73" s="25"/>
      <c r="K73" s="76" t="s">
        <v>1114</v>
      </c>
      <c r="L73" s="76" t="s">
        <v>1114</v>
      </c>
      <c r="M73" s="76" t="s">
        <v>1114</v>
      </c>
      <c r="N73" s="76"/>
      <c r="O73" s="76" t="s">
        <v>1114</v>
      </c>
      <c r="P73" s="14" t="s">
        <v>1680</v>
      </c>
      <c r="R73" s="134" t="s">
        <v>1126</v>
      </c>
    </row>
    <row r="74" spans="11:15" ht="12.75">
      <c r="K74" s="23" t="s">
        <v>1155</v>
      </c>
      <c r="L74" s="23" t="s">
        <v>1155</v>
      </c>
      <c r="M74" s="23" t="s">
        <v>1155</v>
      </c>
      <c r="N74" s="23"/>
      <c r="O74" s="23" t="s">
        <v>247</v>
      </c>
    </row>
    <row r="75" ht="12.75">
      <c r="J75" s="25"/>
    </row>
    <row r="76" spans="10:16" ht="12.75">
      <c r="J76" s="25"/>
      <c r="K76" s="27" t="s">
        <v>246</v>
      </c>
      <c r="L76" s="27" t="s">
        <v>246</v>
      </c>
      <c r="M76" s="27" t="s">
        <v>246</v>
      </c>
      <c r="N76" s="27"/>
      <c r="O76" s="27" t="s">
        <v>246</v>
      </c>
      <c r="P76" t="s">
        <v>1765</v>
      </c>
    </row>
    <row r="77" spans="10:16" ht="12.75">
      <c r="J77" s="25"/>
      <c r="K77" s="23" t="s">
        <v>1155</v>
      </c>
      <c r="L77" s="23" t="s">
        <v>1155</v>
      </c>
      <c r="M77" s="23" t="s">
        <v>1155</v>
      </c>
      <c r="N77" s="23"/>
      <c r="O77" s="23" t="s">
        <v>251</v>
      </c>
      <c r="P77" t="s">
        <v>1770</v>
      </c>
    </row>
    <row r="78" ht="12.75">
      <c r="J78" s="25"/>
    </row>
    <row r="79" spans="10:16" ht="12.75">
      <c r="J79" s="25"/>
      <c r="P79" t="s">
        <v>1076</v>
      </c>
    </row>
    <row r="80" ht="12.75">
      <c r="J80" s="25"/>
    </row>
    <row r="81" ht="12.75">
      <c r="J81" s="25"/>
    </row>
    <row r="82" spans="10:16" ht="12.75">
      <c r="J82" s="25"/>
      <c r="P82" t="s">
        <v>260</v>
      </c>
    </row>
    <row r="83" ht="12.75">
      <c r="J83" s="25"/>
    </row>
    <row r="85" ht="12.75">
      <c r="P85" s="11" t="s">
        <v>1754</v>
      </c>
    </row>
    <row r="87" spans="11:16" ht="12.75">
      <c r="K87" s="27" t="s">
        <v>1864</v>
      </c>
      <c r="L87" s="27" t="s">
        <v>1864</v>
      </c>
      <c r="M87" s="27" t="s">
        <v>1864</v>
      </c>
      <c r="N87" s="39" t="s">
        <v>1779</v>
      </c>
      <c r="O87" s="39" t="s">
        <v>1779</v>
      </c>
      <c r="P87" s="34" t="s">
        <v>1877</v>
      </c>
    </row>
    <row r="88" ht="12.75">
      <c r="N88" s="23" t="s">
        <v>1111</v>
      </c>
    </row>
    <row r="89" ht="12.75">
      <c r="I89" s="1"/>
    </row>
    <row r="90" spans="9:16" ht="12.75">
      <c r="I90" s="1" t="s">
        <v>585</v>
      </c>
      <c r="K90" s="27" t="s">
        <v>1865</v>
      </c>
      <c r="L90" s="27" t="s">
        <v>1865</v>
      </c>
      <c r="M90" s="27" t="s">
        <v>1865</v>
      </c>
      <c r="N90" s="27"/>
      <c r="O90" s="27" t="s">
        <v>1865</v>
      </c>
      <c r="P90" t="s">
        <v>1768</v>
      </c>
    </row>
    <row r="91" spans="11:16" ht="12.75">
      <c r="K91" s="23" t="s">
        <v>1164</v>
      </c>
      <c r="L91" s="23" t="s">
        <v>1164</v>
      </c>
      <c r="M91" s="23" t="s">
        <v>1164</v>
      </c>
      <c r="N91" s="23"/>
      <c r="O91" s="23" t="s">
        <v>1127</v>
      </c>
      <c r="P91" s="23" t="s">
        <v>1165</v>
      </c>
    </row>
    <row r="94" spans="11:16" ht="12.75">
      <c r="K94" s="32" t="s">
        <v>1956</v>
      </c>
      <c r="L94" s="32" t="s">
        <v>1954</v>
      </c>
      <c r="M94" s="32" t="s">
        <v>1954</v>
      </c>
      <c r="N94" s="32" t="s">
        <v>1953</v>
      </c>
      <c r="O94" s="32" t="s">
        <v>243</v>
      </c>
      <c r="P94" s="11" t="s">
        <v>715</v>
      </c>
    </row>
    <row r="95" ht="12.75">
      <c r="O95" s="27"/>
    </row>
    <row r="96" spans="11:17" ht="12.75">
      <c r="K96" s="62">
        <v>3750</v>
      </c>
      <c r="L96" s="62">
        <v>3750</v>
      </c>
      <c r="M96" s="62">
        <v>3750</v>
      </c>
      <c r="N96" s="62">
        <v>4900</v>
      </c>
      <c r="O96" s="62">
        <v>5600</v>
      </c>
      <c r="P96" s="34" t="s">
        <v>1739</v>
      </c>
      <c r="Q96" s="34" t="s">
        <v>1750</v>
      </c>
    </row>
    <row r="97" spans="11:16" ht="12.75">
      <c r="K97" s="27">
        <v>1.12</v>
      </c>
      <c r="L97" s="27">
        <v>1.12</v>
      </c>
      <c r="M97" s="27">
        <v>1.12</v>
      </c>
      <c r="N97" s="27">
        <v>1.08</v>
      </c>
      <c r="O97" s="27">
        <v>1.105</v>
      </c>
      <c r="P97" s="27" t="s">
        <v>714</v>
      </c>
    </row>
    <row r="98" spans="11:17" ht="12.75">
      <c r="K98" s="31">
        <f>(K96*K97)/3600</f>
        <v>1.1666666666666667</v>
      </c>
      <c r="L98" s="31">
        <f>(L96*L97)/3600</f>
        <v>1.1666666666666667</v>
      </c>
      <c r="M98" s="31">
        <f>(M96*M97)/3600</f>
        <v>1.1666666666666667</v>
      </c>
      <c r="N98" s="31">
        <f>(N96*N97)/3600</f>
        <v>1.47</v>
      </c>
      <c r="O98" s="31">
        <f>(O96*O97)/3600</f>
        <v>1.718888888888889</v>
      </c>
      <c r="P98" s="34" t="s">
        <v>1740</v>
      </c>
      <c r="Q98" s="34" t="s">
        <v>1751</v>
      </c>
    </row>
    <row r="99" spans="11:16" ht="12.75">
      <c r="K99" s="23" t="s">
        <v>1160</v>
      </c>
      <c r="L99" s="23" t="s">
        <v>1160</v>
      </c>
      <c r="M99" s="23" t="s">
        <v>1160</v>
      </c>
      <c r="N99" s="23" t="s">
        <v>878</v>
      </c>
      <c r="O99" s="23" t="s">
        <v>1571</v>
      </c>
      <c r="P99" s="27"/>
    </row>
    <row r="100" ht="12.75">
      <c r="P100" s="34"/>
    </row>
    <row r="101" ht="12.75">
      <c r="P101" s="27"/>
    </row>
    <row r="102" ht="12.75">
      <c r="P102" s="34"/>
    </row>
    <row r="103" ht="12.75">
      <c r="P103" s="11" t="s">
        <v>729</v>
      </c>
    </row>
    <row r="105" spans="11:18" ht="12.75">
      <c r="K105" s="27">
        <v>6</v>
      </c>
      <c r="L105" s="27">
        <v>6</v>
      </c>
      <c r="M105" s="27">
        <v>6</v>
      </c>
      <c r="N105" s="27">
        <v>6</v>
      </c>
      <c r="O105" s="27">
        <v>6</v>
      </c>
      <c r="P105" s="14" t="s">
        <v>1079</v>
      </c>
      <c r="R105" s="134" t="s">
        <v>1692</v>
      </c>
    </row>
    <row r="106" spans="11:18" ht="12.75">
      <c r="K106" s="27" t="s">
        <v>1163</v>
      </c>
      <c r="L106" s="27" t="s">
        <v>1163</v>
      </c>
      <c r="M106" s="27" t="s">
        <v>1163</v>
      </c>
      <c r="N106" s="27" t="s">
        <v>1163</v>
      </c>
      <c r="O106" s="27" t="s">
        <v>1163</v>
      </c>
      <c r="R106" s="134" t="s">
        <v>1124</v>
      </c>
    </row>
    <row r="107" spans="11:24" ht="12.75">
      <c r="K107" s="27" t="s">
        <v>1693</v>
      </c>
      <c r="L107" s="27" t="s">
        <v>1693</v>
      </c>
      <c r="M107" s="27" t="s">
        <v>1693</v>
      </c>
      <c r="N107" s="27" t="s">
        <v>1693</v>
      </c>
      <c r="O107" s="27" t="s">
        <v>1693</v>
      </c>
      <c r="P107" t="s">
        <v>1632</v>
      </c>
      <c r="R107" s="137" t="s">
        <v>1123</v>
      </c>
      <c r="X107" s="45"/>
    </row>
    <row r="108" spans="11:18" ht="12.75">
      <c r="K108" s="23" t="s">
        <v>968</v>
      </c>
      <c r="L108" s="23" t="s">
        <v>968</v>
      </c>
      <c r="M108" s="23" t="s">
        <v>968</v>
      </c>
      <c r="N108" s="23" t="s">
        <v>968</v>
      </c>
      <c r="O108" s="23" t="s">
        <v>968</v>
      </c>
      <c r="R108" s="137" t="s">
        <v>1125</v>
      </c>
    </row>
    <row r="109" spans="11:25" ht="12.75">
      <c r="K109" s="23" t="s">
        <v>1146</v>
      </c>
      <c r="L109" s="23" t="s">
        <v>1146</v>
      </c>
      <c r="M109" s="23" t="s">
        <v>1146</v>
      </c>
      <c r="N109" s="23" t="s">
        <v>1158</v>
      </c>
      <c r="O109" s="23" t="s">
        <v>1845</v>
      </c>
      <c r="P109" s="11"/>
      <c r="V109" s="27"/>
      <c r="W109" s="27"/>
      <c r="X109" s="27"/>
      <c r="Y109" s="25"/>
    </row>
    <row r="110" spans="22:25" ht="12.75">
      <c r="V110" s="32"/>
      <c r="W110" s="32"/>
      <c r="X110" s="32"/>
      <c r="Y110" s="25"/>
    </row>
    <row r="111" spans="9:23" ht="12.75">
      <c r="I111" s="1" t="s">
        <v>589</v>
      </c>
      <c r="W111" s="27"/>
    </row>
    <row r="112" spans="16:24" ht="12.75">
      <c r="P112" s="11" t="s">
        <v>1159</v>
      </c>
      <c r="V112" s="40"/>
      <c r="W112" s="25"/>
      <c r="X112" s="40"/>
    </row>
    <row r="113" spans="16:24" ht="12.75">
      <c r="P113" s="23" t="s">
        <v>1149</v>
      </c>
      <c r="Q113" s="134" t="s">
        <v>1148</v>
      </c>
      <c r="W113" s="40"/>
      <c r="X113" s="40"/>
    </row>
    <row r="114" spans="13:24" ht="12.75">
      <c r="M114" s="24" t="s">
        <v>1629</v>
      </c>
      <c r="Q114" s="134" t="s">
        <v>1161</v>
      </c>
      <c r="W114" s="25"/>
      <c r="X114" s="40"/>
    </row>
    <row r="115" spans="23:24" ht="12.75">
      <c r="W115" s="40"/>
      <c r="X115" s="40"/>
    </row>
    <row r="116" spans="13:23" ht="12.75">
      <c r="M116" s="27" t="s">
        <v>1695</v>
      </c>
      <c r="N116" s="39" t="s">
        <v>250</v>
      </c>
      <c r="O116" s="27"/>
      <c r="W116" s="61"/>
    </row>
    <row r="117" spans="13:23" ht="12.75">
      <c r="M117" s="32" t="s">
        <v>1147</v>
      </c>
      <c r="N117" s="32" t="s">
        <v>1834</v>
      </c>
      <c r="O117" s="32" t="s">
        <v>1825</v>
      </c>
      <c r="P117" s="32" t="s">
        <v>900</v>
      </c>
      <c r="Q117" s="32" t="s">
        <v>3</v>
      </c>
      <c r="R117" s="32" t="s">
        <v>2</v>
      </c>
      <c r="S117" s="32" t="s">
        <v>1069</v>
      </c>
      <c r="T117" s="32" t="s">
        <v>901</v>
      </c>
      <c r="W117" s="24"/>
    </row>
    <row r="118" ht="12.75">
      <c r="N118" s="23" t="s">
        <v>1166</v>
      </c>
    </row>
    <row r="120" spans="13:18" ht="12.75">
      <c r="M120" s="27">
        <v>4</v>
      </c>
      <c r="N120" s="27"/>
      <c r="O120" s="116" t="s">
        <v>1094</v>
      </c>
      <c r="P120" s="34" t="s">
        <v>1696</v>
      </c>
      <c r="Q120" s="132" t="s">
        <v>1598</v>
      </c>
      <c r="R120" s="45" t="s">
        <v>728</v>
      </c>
    </row>
    <row r="121" spans="13:24" ht="12.75">
      <c r="M121" s="27"/>
      <c r="N121" s="27"/>
      <c r="V121" s="32"/>
      <c r="W121" s="32"/>
      <c r="X121" s="32"/>
    </row>
    <row r="122" spans="14:24" ht="12.75">
      <c r="N122" s="27">
        <v>1</v>
      </c>
      <c r="O122" s="116" t="s">
        <v>1103</v>
      </c>
      <c r="P122" s="34" t="s">
        <v>1150</v>
      </c>
      <c r="Q122" s="132" t="s">
        <v>1932</v>
      </c>
      <c r="R122" s="55" t="s">
        <v>1609</v>
      </c>
      <c r="T122" s="25" t="s">
        <v>1151</v>
      </c>
      <c r="V122" s="27"/>
      <c r="W122" s="27"/>
      <c r="X122" s="27"/>
    </row>
    <row r="123" spans="14:24" ht="12.75">
      <c r="N123" s="27">
        <v>1</v>
      </c>
      <c r="O123" s="116" t="s">
        <v>1099</v>
      </c>
      <c r="Q123" s="132" t="s">
        <v>1152</v>
      </c>
      <c r="R123" s="55" t="s">
        <v>1609</v>
      </c>
      <c r="V123" s="27"/>
      <c r="W123" s="27"/>
      <c r="X123" s="27"/>
    </row>
    <row r="124" spans="14:24" ht="12.75">
      <c r="N124" s="27">
        <v>1</v>
      </c>
      <c r="O124" s="116" t="s">
        <v>1099</v>
      </c>
      <c r="Q124" s="132" t="s">
        <v>4</v>
      </c>
      <c r="R124" s="55" t="s">
        <v>1609</v>
      </c>
      <c r="V124" s="102"/>
      <c r="W124" s="102"/>
      <c r="X124" s="102"/>
    </row>
    <row r="125" spans="14:24" ht="12.75">
      <c r="N125" s="27"/>
      <c r="O125" s="116"/>
      <c r="V125" s="62"/>
      <c r="W125" s="62"/>
      <c r="X125" s="62"/>
    </row>
    <row r="126" spans="14:24" ht="12.75">
      <c r="N126" s="27">
        <v>1</v>
      </c>
      <c r="O126" s="116" t="s">
        <v>1099</v>
      </c>
      <c r="Q126" s="132" t="s">
        <v>1153</v>
      </c>
      <c r="R126" t="s">
        <v>738</v>
      </c>
      <c r="S126" t="s">
        <v>1648</v>
      </c>
      <c r="V126" s="62"/>
      <c r="W126" s="62"/>
      <c r="X126" s="62"/>
    </row>
    <row r="127" spans="14:19" ht="12.75">
      <c r="N127" s="27">
        <v>1</v>
      </c>
      <c r="O127" s="116" t="s">
        <v>1099</v>
      </c>
      <c r="Q127" s="132" t="s">
        <v>4</v>
      </c>
      <c r="R127" t="s">
        <v>738</v>
      </c>
      <c r="S127" t="s">
        <v>1648</v>
      </c>
    </row>
    <row r="128" spans="14:19" ht="12.75">
      <c r="N128" s="27">
        <v>1</v>
      </c>
      <c r="O128" s="116" t="s">
        <v>1099</v>
      </c>
      <c r="Q128" s="132" t="s">
        <v>1890</v>
      </c>
      <c r="R128" t="s">
        <v>738</v>
      </c>
      <c r="S128" t="s">
        <v>1648</v>
      </c>
    </row>
    <row r="129" ht="12.75">
      <c r="O129" s="116"/>
    </row>
    <row r="130" spans="14:18" ht="12.75">
      <c r="N130" s="27">
        <v>1</v>
      </c>
      <c r="O130" s="116" t="s">
        <v>1099</v>
      </c>
      <c r="Q130" s="132" t="s">
        <v>1152</v>
      </c>
      <c r="R130" s="34" t="s">
        <v>364</v>
      </c>
    </row>
    <row r="131" spans="14:18" ht="12.75">
      <c r="N131" s="27">
        <v>1</v>
      </c>
      <c r="O131" s="116" t="s">
        <v>1099</v>
      </c>
      <c r="Q131" s="132" t="s">
        <v>1932</v>
      </c>
      <c r="R131" s="34" t="s">
        <v>364</v>
      </c>
    </row>
    <row r="132" spans="9:18" ht="12.75">
      <c r="I132" s="1" t="s">
        <v>590</v>
      </c>
      <c r="N132" s="27">
        <v>1</v>
      </c>
      <c r="O132" s="116" t="s">
        <v>1099</v>
      </c>
      <c r="Q132" s="132" t="s">
        <v>4</v>
      </c>
      <c r="R132" s="34" t="s">
        <v>364</v>
      </c>
    </row>
    <row r="133" spans="14:18" ht="12.75">
      <c r="N133" s="27">
        <v>1</v>
      </c>
      <c r="O133" s="116" t="s">
        <v>1099</v>
      </c>
      <c r="Q133" s="132" t="s">
        <v>1890</v>
      </c>
      <c r="R133" s="34" t="s">
        <v>364</v>
      </c>
    </row>
    <row r="135" spans="14:20" ht="12.75">
      <c r="N135" s="27"/>
      <c r="O135" s="116"/>
      <c r="Q135" s="132"/>
      <c r="T135" s="25"/>
    </row>
    <row r="137" ht="12.75">
      <c r="P137" s="11" t="s">
        <v>242</v>
      </c>
    </row>
    <row r="138" spans="16:17" ht="12.75">
      <c r="P138" s="23"/>
      <c r="Q138" s="134"/>
    </row>
    <row r="139" spans="13:17" ht="12.75">
      <c r="M139" s="24" t="s">
        <v>740</v>
      </c>
      <c r="Q139" s="134"/>
    </row>
    <row r="141" spans="13:15" ht="12.75">
      <c r="M141" s="27" t="s">
        <v>1695</v>
      </c>
      <c r="N141" s="39" t="s">
        <v>250</v>
      </c>
      <c r="O141" s="27"/>
    </row>
    <row r="142" spans="13:20" ht="12.75">
      <c r="M142" s="32" t="s">
        <v>1147</v>
      </c>
      <c r="N142" s="32" t="s">
        <v>1834</v>
      </c>
      <c r="O142" s="32" t="s">
        <v>1825</v>
      </c>
      <c r="P142" s="32" t="s">
        <v>900</v>
      </c>
      <c r="Q142" s="32" t="s">
        <v>3</v>
      </c>
      <c r="R142" s="32" t="s">
        <v>2</v>
      </c>
      <c r="S142" s="32" t="s">
        <v>1069</v>
      </c>
      <c r="T142" s="32" t="s">
        <v>901</v>
      </c>
    </row>
    <row r="143" ht="12.75">
      <c r="N143" s="23" t="s">
        <v>1459</v>
      </c>
    </row>
    <row r="145" spans="13:18" ht="12.75">
      <c r="M145" s="27">
        <v>4</v>
      </c>
      <c r="N145" s="27"/>
      <c r="O145" s="116" t="s">
        <v>1094</v>
      </c>
      <c r="P145" s="34" t="s">
        <v>1696</v>
      </c>
      <c r="Q145" s="132" t="s">
        <v>1598</v>
      </c>
      <c r="R145" s="45" t="s">
        <v>728</v>
      </c>
    </row>
    <row r="146" spans="13:14" ht="12.75">
      <c r="M146" s="27"/>
      <c r="N146" s="27"/>
    </row>
    <row r="147" spans="14:20" ht="12.75">
      <c r="N147" s="27">
        <v>1</v>
      </c>
      <c r="O147" s="116" t="s">
        <v>1103</v>
      </c>
      <c r="P147" s="34" t="s">
        <v>1150</v>
      </c>
      <c r="Q147" s="132" t="s">
        <v>1932</v>
      </c>
      <c r="R147" s="55" t="s">
        <v>1609</v>
      </c>
      <c r="T147" s="25" t="s">
        <v>1151</v>
      </c>
    </row>
    <row r="148" spans="14:18" ht="12.75">
      <c r="N148" s="27">
        <v>1</v>
      </c>
      <c r="O148" s="116" t="s">
        <v>1099</v>
      </c>
      <c r="Q148" s="132" t="s">
        <v>1152</v>
      </c>
      <c r="R148" s="55" t="s">
        <v>1609</v>
      </c>
    </row>
    <row r="149" spans="14:18" ht="12.75">
      <c r="N149" s="27">
        <v>1</v>
      </c>
      <c r="O149" s="116" t="s">
        <v>1099</v>
      </c>
      <c r="Q149" s="132" t="s">
        <v>4</v>
      </c>
      <c r="R149" s="55" t="s">
        <v>1609</v>
      </c>
    </row>
    <row r="150" spans="14:15" ht="12.75">
      <c r="N150" s="27"/>
      <c r="O150" s="116"/>
    </row>
    <row r="151" spans="14:19" ht="12.75">
      <c r="N151" s="27">
        <v>1</v>
      </c>
      <c r="O151" s="116" t="s">
        <v>1099</v>
      </c>
      <c r="Q151" s="132" t="s">
        <v>1153</v>
      </c>
      <c r="R151" t="s">
        <v>738</v>
      </c>
      <c r="S151" t="s">
        <v>1648</v>
      </c>
    </row>
    <row r="152" spans="14:19" ht="12.75">
      <c r="N152" s="27">
        <v>1</v>
      </c>
      <c r="O152" s="116" t="s">
        <v>1099</v>
      </c>
      <c r="Q152" s="132" t="s">
        <v>4</v>
      </c>
      <c r="R152" t="s">
        <v>738</v>
      </c>
      <c r="S152" t="s">
        <v>1648</v>
      </c>
    </row>
    <row r="153" spans="9:19" ht="12.75">
      <c r="I153" s="1" t="s">
        <v>593</v>
      </c>
      <c r="N153" s="27">
        <v>1</v>
      </c>
      <c r="O153" s="116" t="s">
        <v>1099</v>
      </c>
      <c r="Q153" s="132" t="s">
        <v>1890</v>
      </c>
      <c r="R153" t="s">
        <v>738</v>
      </c>
      <c r="S153" t="s">
        <v>1648</v>
      </c>
    </row>
    <row r="154" ht="12.75">
      <c r="O154" s="116"/>
    </row>
    <row r="155" spans="14:18" ht="12.75">
      <c r="N155" s="27">
        <v>1</v>
      </c>
      <c r="O155" s="116" t="s">
        <v>1099</v>
      </c>
      <c r="Q155" s="132" t="s">
        <v>1152</v>
      </c>
      <c r="R155" s="34" t="s">
        <v>364</v>
      </c>
    </row>
    <row r="156" spans="14:18" ht="12.75">
      <c r="N156" s="27">
        <v>1</v>
      </c>
      <c r="O156" s="116" t="s">
        <v>1099</v>
      </c>
      <c r="Q156" s="132" t="s">
        <v>1932</v>
      </c>
      <c r="R156" s="34" t="s">
        <v>364</v>
      </c>
    </row>
    <row r="157" spans="14:18" ht="12.75">
      <c r="N157" s="27">
        <v>1</v>
      </c>
      <c r="O157" s="116" t="s">
        <v>1099</v>
      </c>
      <c r="Q157" s="132" t="s">
        <v>4</v>
      </c>
      <c r="R157" s="34" t="s">
        <v>364</v>
      </c>
    </row>
    <row r="158" spans="14:18" ht="12.75">
      <c r="N158" s="27">
        <v>1</v>
      </c>
      <c r="O158" s="116" t="s">
        <v>1099</v>
      </c>
      <c r="Q158" s="132" t="s">
        <v>1890</v>
      </c>
      <c r="R158" s="34" t="s">
        <v>364</v>
      </c>
    </row>
    <row r="160" spans="14:20" ht="12.75">
      <c r="N160" s="27">
        <v>1</v>
      </c>
      <c r="O160" s="116" t="s">
        <v>919</v>
      </c>
      <c r="Q160" s="132" t="s">
        <v>1162</v>
      </c>
      <c r="R160" t="s">
        <v>903</v>
      </c>
      <c r="S160" s="25" t="s">
        <v>916</v>
      </c>
      <c r="T160" s="25" t="s">
        <v>917</v>
      </c>
    </row>
    <row r="173" ht="12.75">
      <c r="I173" s="1" t="s">
        <v>608</v>
      </c>
    </row>
    <row r="195" ht="12.75">
      <c r="I195" s="1"/>
    </row>
    <row r="201" spans="1:41" ht="12.75">
      <c r="A201" s="1"/>
      <c r="C201" s="8"/>
      <c r="D201" s="3"/>
      <c r="F201" s="8"/>
      <c r="G201" s="3"/>
      <c r="I201" s="8"/>
      <c r="J201" s="3"/>
      <c r="L201" s="8"/>
      <c r="M201" s="3"/>
      <c r="O201" s="8"/>
      <c r="P201" s="3"/>
      <c r="R201" s="8"/>
      <c r="S201" s="3"/>
      <c r="U201" s="8"/>
      <c r="V201" s="3"/>
      <c r="X201" s="8"/>
      <c r="Y201" s="3"/>
      <c r="Z201" s="3"/>
      <c r="AB201" s="8"/>
      <c r="AC201" s="15"/>
      <c r="AE201" s="8"/>
      <c r="AF201" s="15"/>
      <c r="AH201" s="8"/>
      <c r="AI201" s="15"/>
      <c r="AK201" s="8"/>
      <c r="AL201" s="15"/>
      <c r="AM201" s="1"/>
      <c r="AO201" s="8"/>
    </row>
    <row r="202" spans="3:41" ht="12.75">
      <c r="C202" s="8"/>
      <c r="D202" s="4"/>
      <c r="E202" s="8"/>
      <c r="F202" s="8"/>
      <c r="G202" s="4"/>
      <c r="I202" s="8"/>
      <c r="J202" s="4"/>
      <c r="L202" s="8"/>
      <c r="M202" s="4"/>
      <c r="O202" s="8"/>
      <c r="P202" s="4"/>
      <c r="R202" s="8"/>
      <c r="S202" s="4"/>
      <c r="U202" s="8"/>
      <c r="V202" s="4"/>
      <c r="X202" s="8"/>
      <c r="Y202" s="4"/>
      <c r="AE202" s="8"/>
      <c r="AF202" s="4"/>
      <c r="AH202" s="8"/>
      <c r="AI202" s="4"/>
      <c r="AK202" s="8"/>
      <c r="AL202" s="4"/>
      <c r="AM202" s="24"/>
      <c r="AO202" s="8"/>
    </row>
    <row r="203" spans="1:41" ht="12.75">
      <c r="A203" s="8"/>
      <c r="B203" s="103"/>
      <c r="C203" s="7"/>
      <c r="D203" s="8"/>
      <c r="E203" s="104"/>
      <c r="F203" s="7"/>
      <c r="G203" s="8"/>
      <c r="H203" s="56"/>
      <c r="I203" s="7"/>
      <c r="J203" s="8"/>
      <c r="K203" s="56"/>
      <c r="L203" s="7"/>
      <c r="M203" s="8"/>
      <c r="N203" s="56"/>
      <c r="O203" s="7"/>
      <c r="P203" s="8"/>
      <c r="Q203" s="56"/>
      <c r="R203" s="7"/>
      <c r="S203" s="8"/>
      <c r="T203" s="56"/>
      <c r="U203" s="7"/>
      <c r="V203" s="8"/>
      <c r="W203" s="56"/>
      <c r="X203" s="7"/>
      <c r="Y203" s="8"/>
      <c r="Z203" s="8"/>
      <c r="AA203" s="7"/>
      <c r="AB203" s="7"/>
      <c r="AC203" s="8"/>
      <c r="AD203" s="8"/>
      <c r="AE203" s="7"/>
      <c r="AF203" s="8"/>
      <c r="AG203" s="8"/>
      <c r="AH203" s="7"/>
      <c r="AI203" s="8"/>
      <c r="AJ203" s="7"/>
      <c r="AK203" s="7"/>
      <c r="AL203" s="8"/>
      <c r="AM203" s="8"/>
      <c r="AN203" s="103"/>
      <c r="AO203" s="7"/>
    </row>
    <row r="204" spans="1:41" ht="12.75">
      <c r="A204" s="6"/>
      <c r="B204" s="49"/>
      <c r="C204" s="7"/>
      <c r="D204" s="6"/>
      <c r="E204" s="49"/>
      <c r="F204" s="7"/>
      <c r="G204" s="6"/>
      <c r="H204" s="52"/>
      <c r="I204" s="7"/>
      <c r="J204" s="6"/>
      <c r="K204" s="52"/>
      <c r="L204" s="7"/>
      <c r="M204" s="6"/>
      <c r="N204" s="52"/>
      <c r="O204" s="7"/>
      <c r="P204" s="6"/>
      <c r="Q204" s="52"/>
      <c r="R204" s="7"/>
      <c r="S204" s="6"/>
      <c r="T204" s="52"/>
      <c r="U204" s="7"/>
      <c r="V204" s="6"/>
      <c r="W204" s="52"/>
      <c r="X204" s="7"/>
      <c r="Y204" s="20"/>
      <c r="Z204" s="6"/>
      <c r="AA204" s="7"/>
      <c r="AB204" s="7"/>
      <c r="AC204" s="6"/>
      <c r="AE204" s="7"/>
      <c r="AF204" s="6"/>
      <c r="AG204" s="2"/>
      <c r="AH204" s="7"/>
      <c r="AI204" s="6"/>
      <c r="AJ204" s="2"/>
      <c r="AK204" s="7"/>
      <c r="AL204" s="20"/>
      <c r="AM204" s="6"/>
      <c r="AN204" s="49"/>
      <c r="AO204" s="7"/>
    </row>
    <row r="205" spans="1:41" ht="12.75">
      <c r="A205" s="6"/>
      <c r="B205" s="49"/>
      <c r="C205" s="7"/>
      <c r="D205" s="6"/>
      <c r="E205" s="49"/>
      <c r="F205" s="7"/>
      <c r="G205" s="6"/>
      <c r="H205" s="52"/>
      <c r="I205" s="7"/>
      <c r="J205" s="6"/>
      <c r="K205" s="52"/>
      <c r="L205" s="7"/>
      <c r="M205" s="13"/>
      <c r="N205" s="52"/>
      <c r="O205" s="7"/>
      <c r="P205" s="13"/>
      <c r="Q205" s="52"/>
      <c r="R205" s="7"/>
      <c r="S205" s="13"/>
      <c r="T205" s="33"/>
      <c r="U205" s="7"/>
      <c r="V205" s="13"/>
      <c r="W205" s="54"/>
      <c r="X205" s="7"/>
      <c r="Y205" s="6"/>
      <c r="Z205" s="6"/>
      <c r="AA205" s="7"/>
      <c r="AB205" s="7"/>
      <c r="AC205" s="6"/>
      <c r="AD205" s="38"/>
      <c r="AE205" s="7"/>
      <c r="AF205" s="6"/>
      <c r="AG205" s="38"/>
      <c r="AH205" s="7"/>
      <c r="AI205" s="6"/>
      <c r="AJ205" s="38"/>
      <c r="AK205" s="7"/>
      <c r="AL205" s="6"/>
      <c r="AM205" s="6"/>
      <c r="AN205" s="49"/>
      <c r="AO205" s="7"/>
    </row>
    <row r="206" spans="1:41" ht="12.75">
      <c r="A206" s="6"/>
      <c r="B206" s="49"/>
      <c r="C206" s="7"/>
      <c r="D206" s="6"/>
      <c r="E206" s="49"/>
      <c r="F206" s="7"/>
      <c r="G206" s="6"/>
      <c r="H206" s="52"/>
      <c r="I206" s="7"/>
      <c r="J206" s="6"/>
      <c r="K206" s="52"/>
      <c r="L206" s="7"/>
      <c r="M206" s="13"/>
      <c r="N206" s="54"/>
      <c r="O206" s="7"/>
      <c r="P206" s="13"/>
      <c r="Q206" s="54"/>
      <c r="R206" s="7"/>
      <c r="S206" s="13"/>
      <c r="T206" s="54"/>
      <c r="U206" s="7"/>
      <c r="V206" s="13"/>
      <c r="W206" s="56"/>
      <c r="X206" s="7"/>
      <c r="Y206" s="6"/>
      <c r="Z206" s="6"/>
      <c r="AA206" s="7"/>
      <c r="AB206" s="7"/>
      <c r="AC206" s="6"/>
      <c r="AE206" s="7"/>
      <c r="AF206" s="6"/>
      <c r="AG206" s="2"/>
      <c r="AH206" s="7"/>
      <c r="AI206" s="6"/>
      <c r="AJ206" s="74"/>
      <c r="AK206" s="7"/>
      <c r="AL206" s="6"/>
      <c r="AM206" s="6"/>
      <c r="AN206" s="49"/>
      <c r="AO206" s="7"/>
    </row>
    <row r="207" spans="1:41" ht="12.75">
      <c r="A207" s="6"/>
      <c r="B207" s="49"/>
      <c r="C207" s="7"/>
      <c r="D207" s="6"/>
      <c r="E207" s="49"/>
      <c r="F207" s="7"/>
      <c r="G207" s="6"/>
      <c r="H207" s="54"/>
      <c r="I207" s="7"/>
      <c r="J207" s="13"/>
      <c r="K207" s="105"/>
      <c r="L207" s="7"/>
      <c r="M207" s="13"/>
      <c r="N207" s="56"/>
      <c r="O207" s="7"/>
      <c r="P207" s="13"/>
      <c r="Q207" s="56"/>
      <c r="R207" s="7"/>
      <c r="S207" s="13"/>
      <c r="T207" s="56"/>
      <c r="U207" s="7"/>
      <c r="V207" s="8"/>
      <c r="W207" s="104"/>
      <c r="X207" s="7"/>
      <c r="Y207" s="13"/>
      <c r="Z207" s="6"/>
      <c r="AA207" s="7"/>
      <c r="AB207" s="7"/>
      <c r="AC207" s="6"/>
      <c r="AD207" s="38"/>
      <c r="AE207" s="7"/>
      <c r="AF207" s="6"/>
      <c r="AG207" s="38"/>
      <c r="AH207" s="7"/>
      <c r="AI207" s="6"/>
      <c r="AJ207" s="2"/>
      <c r="AK207" s="7"/>
      <c r="AL207" s="6"/>
      <c r="AM207" s="6"/>
      <c r="AN207" s="49"/>
      <c r="AO207" s="7"/>
    </row>
    <row r="208" spans="1:41" ht="12.75">
      <c r="A208" s="21"/>
      <c r="B208" s="54"/>
      <c r="C208" s="7"/>
      <c r="D208" s="21"/>
      <c r="E208" s="54"/>
      <c r="F208" s="7"/>
      <c r="G208" s="13"/>
      <c r="H208" s="53"/>
      <c r="I208" s="7"/>
      <c r="J208" s="13"/>
      <c r="K208" s="56"/>
      <c r="L208" s="7"/>
      <c r="M208" s="13"/>
      <c r="N208" s="56"/>
      <c r="O208" s="7"/>
      <c r="P208" s="13"/>
      <c r="Q208" s="56"/>
      <c r="R208" s="7"/>
      <c r="S208" s="13"/>
      <c r="T208" s="56"/>
      <c r="U208" s="7"/>
      <c r="Y208" s="20"/>
      <c r="Z208" s="21"/>
      <c r="AA208" s="7"/>
      <c r="AB208" s="7"/>
      <c r="AC208" s="21"/>
      <c r="AE208" s="7"/>
      <c r="AF208" s="21"/>
      <c r="AH208" s="7"/>
      <c r="AI208" s="13"/>
      <c r="AJ208" s="53"/>
      <c r="AK208" s="7"/>
      <c r="AL208" s="6"/>
      <c r="AM208" s="21"/>
      <c r="AN208" s="54"/>
      <c r="AO208" s="7"/>
    </row>
    <row r="209" spans="1:41" ht="12.75">
      <c r="A209" s="13"/>
      <c r="B209" s="49"/>
      <c r="C209" s="7"/>
      <c r="D209" s="13"/>
      <c r="E209" s="53"/>
      <c r="F209" s="7"/>
      <c r="G209" s="13"/>
      <c r="H209" s="53"/>
      <c r="I209" s="7"/>
      <c r="J209" s="13"/>
      <c r="K209" s="56"/>
      <c r="L209" s="7"/>
      <c r="M209" s="8"/>
      <c r="N209" s="105"/>
      <c r="O209" s="7"/>
      <c r="P209" s="8"/>
      <c r="Q209" s="55"/>
      <c r="R209" s="7"/>
      <c r="S209" s="8"/>
      <c r="T209" s="104"/>
      <c r="U209" s="7"/>
      <c r="Y209" s="8"/>
      <c r="Z209" s="13"/>
      <c r="AA209" s="7"/>
      <c r="AB209" s="7"/>
      <c r="AC209" s="13"/>
      <c r="AD209" s="49"/>
      <c r="AE209" s="7"/>
      <c r="AF209" s="13"/>
      <c r="AG209" s="53"/>
      <c r="AH209" s="7"/>
      <c r="AI209" s="13"/>
      <c r="AJ209" s="53"/>
      <c r="AK209" s="7"/>
      <c r="AL209" s="13"/>
      <c r="AM209" s="13"/>
      <c r="AN209" s="49"/>
      <c r="AO209" s="7"/>
    </row>
    <row r="210" spans="1:41" ht="12.75">
      <c r="A210" s="13"/>
      <c r="B210" s="49"/>
      <c r="C210" s="7"/>
      <c r="D210" s="13"/>
      <c r="E210" s="53"/>
      <c r="F210" s="7"/>
      <c r="G210" s="13"/>
      <c r="H210" s="56"/>
      <c r="I210" s="7"/>
      <c r="J210" s="8"/>
      <c r="K210" s="105"/>
      <c r="L210" s="7"/>
      <c r="M210" s="6"/>
      <c r="N210" s="98"/>
      <c r="O210" s="7"/>
      <c r="P210" s="13"/>
      <c r="Q210" s="98"/>
      <c r="R210" s="7"/>
      <c r="S210" s="20"/>
      <c r="T210" s="7"/>
      <c r="U210" s="7"/>
      <c r="V210" s="20"/>
      <c r="W210" s="7"/>
      <c r="X210" s="7"/>
      <c r="Z210" s="13"/>
      <c r="AA210" s="7"/>
      <c r="AB210" s="7"/>
      <c r="AC210" s="13"/>
      <c r="AD210" s="49"/>
      <c r="AE210" s="7"/>
      <c r="AF210" s="13"/>
      <c r="AG210" s="53"/>
      <c r="AH210" s="7"/>
      <c r="AI210" s="13"/>
      <c r="AJ210" s="56"/>
      <c r="AK210" s="7"/>
      <c r="AL210" s="13"/>
      <c r="AM210" s="13"/>
      <c r="AN210" s="49"/>
      <c r="AO210" s="7"/>
    </row>
    <row r="211" spans="1:41" ht="12.75">
      <c r="A211" s="13"/>
      <c r="B211" s="49"/>
      <c r="C211" s="7"/>
      <c r="D211" s="13"/>
      <c r="E211" s="53"/>
      <c r="F211" s="7"/>
      <c r="G211" s="8"/>
      <c r="H211" s="55"/>
      <c r="I211" s="7"/>
      <c r="J211" s="20"/>
      <c r="K211" s="97"/>
      <c r="L211" s="7"/>
      <c r="P211" s="20"/>
      <c r="Q211" s="98"/>
      <c r="R211" s="7"/>
      <c r="S211" s="8"/>
      <c r="T211" s="97"/>
      <c r="U211" s="7"/>
      <c r="V211" s="8"/>
      <c r="W211" s="97"/>
      <c r="X211" s="7"/>
      <c r="Y211" s="13"/>
      <c r="Z211" s="13"/>
      <c r="AA211" s="7"/>
      <c r="AB211" s="7"/>
      <c r="AC211" s="13"/>
      <c r="AD211" s="49"/>
      <c r="AE211" s="7"/>
      <c r="AF211" s="13"/>
      <c r="AG211" s="53"/>
      <c r="AH211" s="7"/>
      <c r="AI211" s="8"/>
      <c r="AJ211" s="55"/>
      <c r="AK211" s="7"/>
      <c r="AL211" s="13"/>
      <c r="AM211" s="13"/>
      <c r="AN211" s="49"/>
      <c r="AO211" s="7"/>
    </row>
    <row r="212" spans="1:41" ht="12.75">
      <c r="A212" s="13"/>
      <c r="B212" s="49"/>
      <c r="C212" s="7"/>
      <c r="D212" s="13"/>
      <c r="E212" s="53"/>
      <c r="F212" s="7"/>
      <c r="G212" s="20"/>
      <c r="H212" s="97"/>
      <c r="I212" s="7"/>
      <c r="M212" s="20"/>
      <c r="N212" s="98"/>
      <c r="O212" s="7"/>
      <c r="P212" s="8"/>
      <c r="Q212" s="97"/>
      <c r="R212" s="7"/>
      <c r="S212" s="8"/>
      <c r="T212" s="8"/>
      <c r="U212" s="7"/>
      <c r="V212" s="20"/>
      <c r="X212" s="7"/>
      <c r="Y212" s="20"/>
      <c r="Z212" s="13"/>
      <c r="AA212" s="7"/>
      <c r="AB212" s="7"/>
      <c r="AC212" s="13"/>
      <c r="AD212" s="49"/>
      <c r="AE212" s="7"/>
      <c r="AF212" s="13"/>
      <c r="AG212" s="53"/>
      <c r="AH212" s="7"/>
      <c r="AI212" s="20"/>
      <c r="AK212" s="7"/>
      <c r="AL212" s="20"/>
      <c r="AM212" s="13"/>
      <c r="AN212" s="49"/>
      <c r="AO212" s="7"/>
    </row>
    <row r="213" spans="1:41" ht="12.75">
      <c r="A213" s="8"/>
      <c r="B213" s="45"/>
      <c r="C213" s="7"/>
      <c r="D213" s="8"/>
      <c r="E213" s="104"/>
      <c r="F213" s="7"/>
      <c r="V213" s="8"/>
      <c r="X213" s="7"/>
      <c r="Y213" s="8"/>
      <c r="Z213" s="8"/>
      <c r="AA213" s="7"/>
      <c r="AB213" s="7"/>
      <c r="AC213" s="8"/>
      <c r="AD213" s="45"/>
      <c r="AE213" s="7"/>
      <c r="AF213" s="8"/>
      <c r="AG213" s="104"/>
      <c r="AH213" s="7"/>
      <c r="AL213" s="8"/>
      <c r="AM213" s="8"/>
      <c r="AN213" s="45"/>
      <c r="AO213" s="7"/>
    </row>
    <row r="215" ht="12.75">
      <c r="I215" s="1"/>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X214"/>
  <sheetViews>
    <sheetView workbookViewId="0" topLeftCell="I101">
      <selection activeCell="N124" sqref="N124:R124"/>
    </sheetView>
  </sheetViews>
  <sheetFormatPr defaultColWidth="9.140625" defaultRowHeight="12.75"/>
  <cols>
    <col min="1" max="11" width="10.421875" style="0" customWidth="1"/>
    <col min="12" max="14" width="11.140625" style="0" customWidth="1"/>
    <col min="15" max="15" width="12.421875" style="0" customWidth="1"/>
    <col min="16" max="24" width="10.421875" style="0" customWidth="1"/>
    <col min="25" max="25" width="10.00390625" style="0" customWidth="1"/>
    <col min="26" max="27" width="10.421875" style="0" customWidth="1"/>
    <col min="28" max="28" width="10.00390625" style="0" customWidth="1"/>
    <col min="29" max="30" width="10.421875" style="0" customWidth="1"/>
    <col min="31" max="31" width="2.7109375" style="0" customWidth="1"/>
    <col min="32" max="35" width="10.421875" style="0" customWidth="1"/>
    <col min="36" max="36" width="11.7109375" style="0" customWidth="1"/>
    <col min="37" max="50" width="10.421875" style="0" customWidth="1"/>
    <col min="51" max="51" width="3.00390625" style="0" customWidth="1"/>
    <col min="52" max="16384" width="10.421875" style="0" customWidth="1"/>
  </cols>
  <sheetData>
    <row r="1" spans="1:50"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Y1" s="3" t="s">
        <v>607</v>
      </c>
      <c r="Z1" t="s">
        <v>634</v>
      </c>
      <c r="AA1" s="8" t="s">
        <v>602</v>
      </c>
      <c r="AB1" s="3" t="s">
        <v>1708</v>
      </c>
      <c r="AC1" t="s">
        <v>634</v>
      </c>
      <c r="AD1" s="8" t="s">
        <v>602</v>
      </c>
      <c r="AF1" s="3" t="s">
        <v>597</v>
      </c>
      <c r="AG1" t="s">
        <v>634</v>
      </c>
      <c r="AH1" s="8" t="s">
        <v>602</v>
      </c>
      <c r="AI1" s="15" t="s">
        <v>594</v>
      </c>
      <c r="AJ1" t="s">
        <v>634</v>
      </c>
      <c r="AK1" s="8" t="s">
        <v>602</v>
      </c>
      <c r="AL1" s="15" t="s">
        <v>595</v>
      </c>
      <c r="AM1" t="s">
        <v>634</v>
      </c>
      <c r="AN1" s="8" t="s">
        <v>602</v>
      </c>
      <c r="AO1" s="15" t="s">
        <v>596</v>
      </c>
      <c r="AP1" t="s">
        <v>634</v>
      </c>
      <c r="AQ1" s="8" t="s">
        <v>602</v>
      </c>
      <c r="AR1" s="15" t="s">
        <v>1701</v>
      </c>
      <c r="AS1" t="s">
        <v>634</v>
      </c>
      <c r="AT1" s="8" t="s">
        <v>602</v>
      </c>
      <c r="AV1" s="1" t="s">
        <v>604</v>
      </c>
      <c r="AW1" t="s">
        <v>634</v>
      </c>
      <c r="AX1" s="8" t="s">
        <v>602</v>
      </c>
    </row>
    <row r="2" spans="1:50" ht="12.75">
      <c r="A2" s="113" t="s">
        <v>1688</v>
      </c>
      <c r="C2" s="8"/>
      <c r="D2" s="4"/>
      <c r="F2" s="8"/>
      <c r="G2" s="4"/>
      <c r="I2" s="8"/>
      <c r="J2" s="4"/>
      <c r="L2" s="8"/>
      <c r="M2" s="4"/>
      <c r="O2" s="8"/>
      <c r="P2" s="4"/>
      <c r="R2" s="8"/>
      <c r="S2" s="4"/>
      <c r="U2" s="8"/>
      <c r="V2" s="4"/>
      <c r="X2" s="8"/>
      <c r="Y2" s="4"/>
      <c r="AA2" s="8"/>
      <c r="AK2" s="8"/>
      <c r="AL2" s="4"/>
      <c r="AN2" s="8"/>
      <c r="AO2" s="4"/>
      <c r="AQ2" s="8"/>
      <c r="AR2" s="4"/>
      <c r="AT2" s="8"/>
      <c r="AV2" s="24" t="s">
        <v>605</v>
      </c>
      <c r="AX2" s="8"/>
    </row>
    <row r="3" spans="1:50" ht="12.75">
      <c r="A3" s="8">
        <v>0</v>
      </c>
      <c r="B3" s="8">
        <v>130</v>
      </c>
      <c r="C3" s="7">
        <f aca="true" t="shared" si="0" ref="C3:C15">B3*1.688</f>
        <v>219.44</v>
      </c>
      <c r="D3" s="8">
        <v>0</v>
      </c>
      <c r="E3" s="8">
        <v>180</v>
      </c>
      <c r="F3" s="7">
        <f>E3*1.688</f>
        <v>303.84</v>
      </c>
      <c r="G3" s="8">
        <v>0</v>
      </c>
      <c r="H3" s="7">
        <v>230</v>
      </c>
      <c r="I3" s="7">
        <f aca="true" t="shared" si="1" ref="I3:I13">H3*1.688</f>
        <v>388.24</v>
      </c>
      <c r="J3" s="8">
        <v>0</v>
      </c>
      <c r="K3" s="7">
        <v>265</v>
      </c>
      <c r="L3" s="7">
        <f aca="true" t="shared" si="2" ref="L3:L12">K3*1.688</f>
        <v>447.32</v>
      </c>
      <c r="M3" s="8">
        <v>0</v>
      </c>
      <c r="N3" s="7">
        <v>300</v>
      </c>
      <c r="O3" s="7">
        <f aca="true" t="shared" si="3" ref="O3:O13">N3*1.688</f>
        <v>506.4</v>
      </c>
      <c r="P3" s="8">
        <v>0</v>
      </c>
      <c r="Q3" s="7">
        <v>325</v>
      </c>
      <c r="R3" s="7">
        <f aca="true" t="shared" si="4" ref="R3:R12">Q3*1.688</f>
        <v>548.6</v>
      </c>
      <c r="S3" s="8">
        <v>0</v>
      </c>
      <c r="T3" s="7">
        <v>350</v>
      </c>
      <c r="U3" s="7">
        <f aca="true" t="shared" si="5" ref="U3:U11">T3*1.688</f>
        <v>590.8</v>
      </c>
      <c r="V3" s="8">
        <v>0</v>
      </c>
      <c r="W3" s="7">
        <v>365</v>
      </c>
      <c r="X3" s="7">
        <f aca="true" t="shared" si="6" ref="X3:X11">W3*1.688</f>
        <v>616.12</v>
      </c>
      <c r="Y3" s="8">
        <v>0</v>
      </c>
      <c r="Z3" s="7">
        <v>399</v>
      </c>
      <c r="AA3" s="7">
        <f aca="true" t="shared" si="7" ref="AA3:AA9">Z3*1.688</f>
        <v>673.512</v>
      </c>
      <c r="AB3" s="8">
        <v>0</v>
      </c>
      <c r="AC3">
        <v>419</v>
      </c>
      <c r="AD3" s="7">
        <f aca="true" t="shared" si="8" ref="AD3:AD8">AC3*1.688</f>
        <v>707.2719999999999</v>
      </c>
      <c r="AF3" s="8">
        <v>0</v>
      </c>
      <c r="AG3" s="7">
        <f aca="true" t="shared" si="9" ref="AG3:AG8">B3-10</f>
        <v>120</v>
      </c>
      <c r="AH3" s="7">
        <f aca="true" t="shared" si="10" ref="AH3:AH15">AG3*1.688</f>
        <v>202.56</v>
      </c>
      <c r="AI3" s="8">
        <v>0</v>
      </c>
      <c r="AJ3" s="8">
        <v>130</v>
      </c>
      <c r="AK3" s="7">
        <f>AJ3*1.688</f>
        <v>219.44</v>
      </c>
      <c r="AL3" s="8">
        <v>0</v>
      </c>
      <c r="AM3" s="8">
        <v>180</v>
      </c>
      <c r="AN3" s="7">
        <f>AM3*1.688</f>
        <v>303.84</v>
      </c>
      <c r="AO3" s="8">
        <v>0</v>
      </c>
      <c r="AP3" s="7">
        <v>230</v>
      </c>
      <c r="AQ3" s="7">
        <f>AP3*1.688</f>
        <v>388.24</v>
      </c>
      <c r="AR3" s="8">
        <v>0</v>
      </c>
      <c r="AS3" s="7">
        <v>253</v>
      </c>
      <c r="AT3" s="7">
        <f>AS3*1.688</f>
        <v>427.06399999999996</v>
      </c>
      <c r="AV3" s="8">
        <v>0</v>
      </c>
      <c r="AW3" s="8">
        <v>130</v>
      </c>
      <c r="AX3" s="7">
        <f aca="true" t="shared" si="11" ref="AX3:AX15">AW3*1.688</f>
        <v>219.44</v>
      </c>
    </row>
    <row r="4" spans="1:50" ht="12.75">
      <c r="A4" s="20">
        <v>5000</v>
      </c>
      <c r="B4" s="33">
        <v>139</v>
      </c>
      <c r="C4" s="7">
        <f t="shared" si="0"/>
        <v>234.632</v>
      </c>
      <c r="D4" s="20">
        <v>5000</v>
      </c>
      <c r="E4" s="38">
        <v>193</v>
      </c>
      <c r="F4" s="7">
        <f aca="true" t="shared" si="12" ref="F4:F9">E4*1.688</f>
        <v>325.784</v>
      </c>
      <c r="G4" s="20">
        <v>5000</v>
      </c>
      <c r="H4" s="38">
        <v>247</v>
      </c>
      <c r="I4" s="7">
        <f t="shared" si="1"/>
        <v>416.936</v>
      </c>
      <c r="J4" s="20">
        <v>5000</v>
      </c>
      <c r="K4" s="51">
        <v>284</v>
      </c>
      <c r="L4" s="7">
        <f t="shared" si="2"/>
        <v>479.392</v>
      </c>
      <c r="M4" s="20">
        <v>5000</v>
      </c>
      <c r="N4" s="51">
        <v>321</v>
      </c>
      <c r="O4" s="7">
        <f t="shared" si="3"/>
        <v>541.848</v>
      </c>
      <c r="P4" s="20">
        <v>5000</v>
      </c>
      <c r="Q4" s="51">
        <v>348</v>
      </c>
      <c r="R4" s="7">
        <f t="shared" si="4"/>
        <v>587.424</v>
      </c>
      <c r="S4" s="20">
        <v>5000</v>
      </c>
      <c r="T4" s="51">
        <v>374</v>
      </c>
      <c r="U4" s="7">
        <f t="shared" si="5"/>
        <v>631.312</v>
      </c>
      <c r="V4" s="20">
        <v>5000</v>
      </c>
      <c r="W4" s="51">
        <v>390</v>
      </c>
      <c r="X4" s="7">
        <f t="shared" si="6"/>
        <v>658.3199999999999</v>
      </c>
      <c r="Y4" s="20">
        <v>5000</v>
      </c>
      <c r="Z4" s="51">
        <v>427</v>
      </c>
      <c r="AA4" s="7">
        <f t="shared" si="7"/>
        <v>720.776</v>
      </c>
      <c r="AB4" s="20">
        <v>5000</v>
      </c>
      <c r="AC4" s="33">
        <v>448</v>
      </c>
      <c r="AD4" s="7">
        <f t="shared" si="8"/>
        <v>756.2239999999999</v>
      </c>
      <c r="AF4" s="20">
        <v>5000</v>
      </c>
      <c r="AG4" s="7">
        <f t="shared" si="9"/>
        <v>129</v>
      </c>
      <c r="AH4" s="7">
        <f t="shared" si="10"/>
        <v>217.75199999999998</v>
      </c>
      <c r="AI4" s="20">
        <v>5000</v>
      </c>
      <c r="AJ4" s="33">
        <v>139</v>
      </c>
      <c r="AK4" s="7">
        <f aca="true" t="shared" si="13" ref="AK4:AK15">AJ4*1.688</f>
        <v>234.632</v>
      </c>
      <c r="AL4" s="20">
        <v>5000</v>
      </c>
      <c r="AM4" s="38">
        <v>193</v>
      </c>
      <c r="AN4" s="7">
        <f aca="true" t="shared" si="14" ref="AN4:AN15">AM4*1.688</f>
        <v>325.784</v>
      </c>
      <c r="AO4" s="20">
        <v>5000</v>
      </c>
      <c r="AP4" s="38">
        <v>247</v>
      </c>
      <c r="AQ4" s="7">
        <f aca="true" t="shared" si="15" ref="AQ4:AQ13">AP4*1.688</f>
        <v>416.936</v>
      </c>
      <c r="AR4" s="20">
        <v>5000</v>
      </c>
      <c r="AS4" s="51">
        <v>271</v>
      </c>
      <c r="AT4" s="7">
        <f aca="true" t="shared" si="16" ref="AT4:AT13">AS4*1.688</f>
        <v>457.448</v>
      </c>
      <c r="AV4" s="20">
        <v>5000</v>
      </c>
      <c r="AW4" s="33">
        <v>139</v>
      </c>
      <c r="AX4" s="7">
        <f t="shared" si="11"/>
        <v>234.632</v>
      </c>
    </row>
    <row r="5" spans="1:50" ht="12.75">
      <c r="A5" s="6">
        <v>10000</v>
      </c>
      <c r="B5">
        <f>((((B6-B4)/15)*5)+B4)</f>
        <v>154</v>
      </c>
      <c r="C5" s="7">
        <f t="shared" si="0"/>
        <v>259.952</v>
      </c>
      <c r="D5" s="6">
        <v>10000</v>
      </c>
      <c r="E5" s="2">
        <f>((((E6-E4)/15)*5)+E4)</f>
        <v>220.33333333333334</v>
      </c>
      <c r="F5" s="7">
        <f t="shared" si="12"/>
        <v>371.92266666666666</v>
      </c>
      <c r="G5" s="6">
        <v>10000</v>
      </c>
      <c r="H5" s="2">
        <f>((((H6-H4)/15)*5)+H4)</f>
        <v>281.3333333333333</v>
      </c>
      <c r="I5" s="7">
        <f t="shared" si="1"/>
        <v>474.8906666666666</v>
      </c>
      <c r="J5" s="6">
        <v>10000</v>
      </c>
      <c r="K5" s="2">
        <f>((((K6-K4)/15)*5)+K4)</f>
        <v>328.3333333333333</v>
      </c>
      <c r="L5" s="7">
        <f t="shared" si="2"/>
        <v>554.2266666666666</v>
      </c>
      <c r="M5" s="6">
        <v>10000</v>
      </c>
      <c r="N5" s="2">
        <v>351</v>
      </c>
      <c r="O5" s="7">
        <f t="shared" si="3"/>
        <v>592.4879999999999</v>
      </c>
      <c r="P5" s="6">
        <v>10000</v>
      </c>
      <c r="Q5" s="2">
        <v>379</v>
      </c>
      <c r="R5" s="7">
        <f t="shared" si="4"/>
        <v>639.752</v>
      </c>
      <c r="S5" s="6">
        <v>10000</v>
      </c>
      <c r="T5" s="7">
        <v>407</v>
      </c>
      <c r="U5" s="7">
        <f t="shared" si="5"/>
        <v>687.016</v>
      </c>
      <c r="V5" s="6">
        <v>10000</v>
      </c>
      <c r="W5" s="7">
        <v>423</v>
      </c>
      <c r="X5" s="7">
        <f t="shared" si="6"/>
        <v>714.024</v>
      </c>
      <c r="Y5" s="6">
        <v>10000</v>
      </c>
      <c r="Z5" s="7">
        <v>461</v>
      </c>
      <c r="AA5" s="7">
        <f t="shared" si="7"/>
        <v>778.168</v>
      </c>
      <c r="AB5" s="6">
        <v>10000</v>
      </c>
      <c r="AC5" s="7">
        <v>483</v>
      </c>
      <c r="AD5" s="7">
        <f t="shared" si="8"/>
        <v>815.304</v>
      </c>
      <c r="AF5" s="6">
        <v>10000</v>
      </c>
      <c r="AG5" s="7">
        <f t="shared" si="9"/>
        <v>144</v>
      </c>
      <c r="AH5" s="7">
        <f t="shared" si="10"/>
        <v>243.072</v>
      </c>
      <c r="AI5" s="6">
        <v>10000</v>
      </c>
      <c r="AJ5">
        <f>((((AJ6-AJ4)/15)*5)+AJ4)</f>
        <v>154</v>
      </c>
      <c r="AK5" s="7">
        <f t="shared" si="13"/>
        <v>259.952</v>
      </c>
      <c r="AL5" s="6">
        <v>10000</v>
      </c>
      <c r="AM5" s="2">
        <f>((((AM6-AM4)/15)*5)+AM4)</f>
        <v>220.33333333333334</v>
      </c>
      <c r="AN5" s="7">
        <f t="shared" si="14"/>
        <v>371.92266666666666</v>
      </c>
      <c r="AO5" s="6">
        <v>10000</v>
      </c>
      <c r="AP5" s="2">
        <f>((((AP6-AP4)/15)*5)+AP4)</f>
        <v>281.3333333333333</v>
      </c>
      <c r="AQ5" s="7">
        <f t="shared" si="15"/>
        <v>474.8906666666666</v>
      </c>
      <c r="AR5" s="6">
        <v>10000</v>
      </c>
      <c r="AS5">
        <v>297</v>
      </c>
      <c r="AT5" s="7">
        <f t="shared" si="16"/>
        <v>501.33599999999996</v>
      </c>
      <c r="AV5" s="6">
        <v>10000</v>
      </c>
      <c r="AW5">
        <f>((((AW6-AW4)/15)*5)+AW4)</f>
        <v>154</v>
      </c>
      <c r="AX5" s="7">
        <f t="shared" si="11"/>
        <v>259.952</v>
      </c>
    </row>
    <row r="6" spans="1:50" ht="12.75">
      <c r="A6" s="6">
        <v>20000</v>
      </c>
      <c r="B6" s="38">
        <v>184</v>
      </c>
      <c r="C6" s="7">
        <f t="shared" si="0"/>
        <v>310.592</v>
      </c>
      <c r="D6" s="6">
        <v>20000</v>
      </c>
      <c r="E6" s="38">
        <v>275</v>
      </c>
      <c r="F6" s="7">
        <f t="shared" si="12"/>
        <v>464.2</v>
      </c>
      <c r="G6" s="6">
        <v>20000</v>
      </c>
      <c r="H6" s="38">
        <v>350</v>
      </c>
      <c r="I6" s="7">
        <f t="shared" si="1"/>
        <v>590.8</v>
      </c>
      <c r="J6" s="6">
        <v>20000</v>
      </c>
      <c r="K6" s="51">
        <v>417</v>
      </c>
      <c r="L6" s="7">
        <f t="shared" si="2"/>
        <v>703.896</v>
      </c>
      <c r="M6" s="6">
        <v>15000</v>
      </c>
      <c r="N6">
        <v>381</v>
      </c>
      <c r="O6" s="7">
        <f t="shared" si="3"/>
        <v>643.1279999999999</v>
      </c>
      <c r="P6" s="6">
        <v>15000</v>
      </c>
      <c r="Q6" s="56">
        <v>410</v>
      </c>
      <c r="R6" s="7">
        <f t="shared" si="4"/>
        <v>692.0799999999999</v>
      </c>
      <c r="S6" s="6">
        <v>15000</v>
      </c>
      <c r="T6" s="51">
        <v>440</v>
      </c>
      <c r="U6" s="7">
        <f t="shared" si="5"/>
        <v>742.72</v>
      </c>
      <c r="V6" s="6">
        <v>15000</v>
      </c>
      <c r="W6" s="7">
        <v>456</v>
      </c>
      <c r="X6" s="7">
        <f t="shared" si="6"/>
        <v>769.728</v>
      </c>
      <c r="Y6" s="6">
        <v>13000</v>
      </c>
      <c r="Z6" s="65">
        <v>499</v>
      </c>
      <c r="AA6" s="7">
        <f t="shared" si="7"/>
        <v>842.312</v>
      </c>
      <c r="AB6" s="13">
        <v>10000</v>
      </c>
      <c r="AC6" s="7">
        <v>511</v>
      </c>
      <c r="AD6" s="7">
        <f t="shared" si="8"/>
        <v>862.568</v>
      </c>
      <c r="AF6" s="6">
        <v>20000</v>
      </c>
      <c r="AG6" s="7">
        <f t="shared" si="9"/>
        <v>174</v>
      </c>
      <c r="AH6" s="7">
        <f t="shared" si="10"/>
        <v>293.712</v>
      </c>
      <c r="AI6" s="6">
        <v>20000</v>
      </c>
      <c r="AJ6" s="38">
        <v>184</v>
      </c>
      <c r="AK6" s="7">
        <f t="shared" si="13"/>
        <v>310.592</v>
      </c>
      <c r="AL6" s="6">
        <v>20000</v>
      </c>
      <c r="AM6" s="38">
        <v>275</v>
      </c>
      <c r="AN6" s="7">
        <f t="shared" si="14"/>
        <v>464.2</v>
      </c>
      <c r="AO6" s="6">
        <v>20000</v>
      </c>
      <c r="AP6" s="38">
        <v>350</v>
      </c>
      <c r="AQ6" s="7">
        <f t="shared" si="15"/>
        <v>590.8</v>
      </c>
      <c r="AR6" s="6">
        <v>20000</v>
      </c>
      <c r="AS6" s="65">
        <v>352</v>
      </c>
      <c r="AT6" s="7">
        <f t="shared" si="16"/>
        <v>594.1759999999999</v>
      </c>
      <c r="AV6" s="6">
        <v>20000</v>
      </c>
      <c r="AW6" s="38">
        <v>184</v>
      </c>
      <c r="AX6" s="7">
        <f t="shared" si="11"/>
        <v>310.592</v>
      </c>
    </row>
    <row r="7" spans="1:50" ht="12.75">
      <c r="A7" s="6">
        <v>30000</v>
      </c>
      <c r="B7">
        <f>(((B8-B6)/2)+B6)</f>
        <v>235</v>
      </c>
      <c r="C7" s="7">
        <f t="shared" si="0"/>
        <v>396.68</v>
      </c>
      <c r="D7" s="6">
        <v>30000</v>
      </c>
      <c r="E7" s="2">
        <f>(((E8-E6)/2)+E6)</f>
        <v>361.5</v>
      </c>
      <c r="F7" s="7">
        <f t="shared" si="12"/>
        <v>610.212</v>
      </c>
      <c r="G7" s="6">
        <v>30000</v>
      </c>
      <c r="H7" s="74">
        <v>415</v>
      </c>
      <c r="I7" s="7">
        <f t="shared" si="1"/>
        <v>700.52</v>
      </c>
      <c r="J7" s="6">
        <v>30000</v>
      </c>
      <c r="K7" s="8">
        <v>491</v>
      </c>
      <c r="L7" s="7">
        <f t="shared" si="2"/>
        <v>828.808</v>
      </c>
      <c r="M7" s="13">
        <v>20000</v>
      </c>
      <c r="N7">
        <v>412</v>
      </c>
      <c r="O7" s="7">
        <f t="shared" si="3"/>
        <v>695.456</v>
      </c>
      <c r="P7" s="13">
        <v>20000</v>
      </c>
      <c r="Q7" s="2">
        <v>444</v>
      </c>
      <c r="R7" s="7">
        <f t="shared" si="4"/>
        <v>749.472</v>
      </c>
      <c r="S7" s="6">
        <v>17000</v>
      </c>
      <c r="T7" s="2">
        <f>((T8-T6)/2)+T6</f>
        <v>470.5</v>
      </c>
      <c r="U7" s="7">
        <f t="shared" si="5"/>
        <v>794.204</v>
      </c>
      <c r="V7" s="6">
        <v>16000</v>
      </c>
      <c r="W7" s="2">
        <f>((W8-W6)/2)+W6</f>
        <v>478.5</v>
      </c>
      <c r="X7" s="7">
        <f t="shared" si="6"/>
        <v>807.708</v>
      </c>
      <c r="Y7" s="13">
        <v>10000</v>
      </c>
      <c r="Z7" s="7">
        <v>511</v>
      </c>
      <c r="AA7" s="7">
        <f t="shared" si="7"/>
        <v>862.568</v>
      </c>
      <c r="AB7" s="20">
        <v>5000</v>
      </c>
      <c r="AC7" s="7">
        <v>520</v>
      </c>
      <c r="AD7" s="7">
        <f t="shared" si="8"/>
        <v>877.76</v>
      </c>
      <c r="AF7" s="6">
        <v>30000</v>
      </c>
      <c r="AG7" s="7">
        <f t="shared" si="9"/>
        <v>225</v>
      </c>
      <c r="AH7" s="7">
        <f t="shared" si="10"/>
        <v>379.8</v>
      </c>
      <c r="AI7" s="6">
        <v>30000</v>
      </c>
      <c r="AJ7">
        <f>(((AJ8-AJ6)/2)+AJ6)</f>
        <v>235</v>
      </c>
      <c r="AK7" s="7">
        <f t="shared" si="13"/>
        <v>396.68</v>
      </c>
      <c r="AL7" s="6">
        <v>30000</v>
      </c>
      <c r="AM7" s="2">
        <f>(((AM8-AM6)/2)+AM6)</f>
        <v>361.5</v>
      </c>
      <c r="AN7" s="7">
        <f t="shared" si="14"/>
        <v>610.212</v>
      </c>
      <c r="AO7" s="6">
        <v>30000</v>
      </c>
      <c r="AP7" s="74">
        <v>415</v>
      </c>
      <c r="AQ7" s="7">
        <f t="shared" si="15"/>
        <v>700.52</v>
      </c>
      <c r="AR7" s="6">
        <v>30000</v>
      </c>
      <c r="AS7" s="7">
        <v>422</v>
      </c>
      <c r="AT7" s="7">
        <f t="shared" si="16"/>
        <v>712.336</v>
      </c>
      <c r="AV7" s="6">
        <v>30000</v>
      </c>
      <c r="AW7">
        <f>(((AW8-AW6)/2)+AW6)</f>
        <v>235</v>
      </c>
      <c r="AX7" s="7">
        <f t="shared" si="11"/>
        <v>396.68</v>
      </c>
    </row>
    <row r="8" spans="1:50" ht="12.75">
      <c r="A8" s="6">
        <v>40000</v>
      </c>
      <c r="B8" s="38">
        <v>286</v>
      </c>
      <c r="C8" s="7">
        <f t="shared" si="0"/>
        <v>482.768</v>
      </c>
      <c r="D8" s="6">
        <v>40000</v>
      </c>
      <c r="E8" s="38">
        <v>448</v>
      </c>
      <c r="F8" s="7">
        <f t="shared" si="12"/>
        <v>756.2239999999999</v>
      </c>
      <c r="G8" s="6">
        <v>36000</v>
      </c>
      <c r="H8" s="2">
        <f>(((H9-H7)/2)+H7)</f>
        <v>483</v>
      </c>
      <c r="I8" s="7">
        <f t="shared" si="1"/>
        <v>815.304</v>
      </c>
      <c r="J8" s="13">
        <v>30000</v>
      </c>
      <c r="K8" s="8">
        <v>511</v>
      </c>
      <c r="L8" s="7">
        <f t="shared" si="2"/>
        <v>862.568</v>
      </c>
      <c r="M8" s="13">
        <v>25000</v>
      </c>
      <c r="N8" s="2">
        <f>(((N9-N7)/2)+N7)</f>
        <v>452</v>
      </c>
      <c r="O8" s="7">
        <f t="shared" si="3"/>
        <v>762.976</v>
      </c>
      <c r="P8" s="13">
        <v>20000</v>
      </c>
      <c r="Q8" s="2">
        <v>492</v>
      </c>
      <c r="R8" s="7">
        <f t="shared" si="4"/>
        <v>830.496</v>
      </c>
      <c r="S8" s="6">
        <v>15000</v>
      </c>
      <c r="T8" s="7">
        <v>501</v>
      </c>
      <c r="U8" s="7">
        <f t="shared" si="5"/>
        <v>845.688</v>
      </c>
      <c r="V8" s="6">
        <v>15000</v>
      </c>
      <c r="W8" s="7">
        <v>501</v>
      </c>
      <c r="X8" s="7">
        <f t="shared" si="6"/>
        <v>845.688</v>
      </c>
      <c r="Y8" s="20">
        <v>5000</v>
      </c>
      <c r="Z8" s="7">
        <v>520</v>
      </c>
      <c r="AA8" s="7">
        <f t="shared" si="7"/>
        <v>877.76</v>
      </c>
      <c r="AB8" s="8">
        <v>0</v>
      </c>
      <c r="AC8">
        <v>529</v>
      </c>
      <c r="AD8" s="7">
        <f t="shared" si="8"/>
        <v>892.952</v>
      </c>
      <c r="AF8" s="6">
        <v>40000</v>
      </c>
      <c r="AG8" s="7">
        <f t="shared" si="9"/>
        <v>276</v>
      </c>
      <c r="AH8" s="7">
        <f t="shared" si="10"/>
        <v>465.888</v>
      </c>
      <c r="AI8" s="6">
        <v>40000</v>
      </c>
      <c r="AJ8" s="38">
        <v>286</v>
      </c>
      <c r="AK8" s="7">
        <f t="shared" si="13"/>
        <v>482.768</v>
      </c>
      <c r="AL8" s="6">
        <v>40000</v>
      </c>
      <c r="AM8" s="38">
        <v>448</v>
      </c>
      <c r="AN8" s="7">
        <f t="shared" si="14"/>
        <v>756.2239999999999</v>
      </c>
      <c r="AO8" s="6">
        <v>38000</v>
      </c>
      <c r="AP8" s="2">
        <f>(((AP9-AP7)/2)+AP7)</f>
        <v>483</v>
      </c>
      <c r="AQ8" s="7">
        <f t="shared" si="15"/>
        <v>815.304</v>
      </c>
      <c r="AR8" s="6">
        <v>34000</v>
      </c>
      <c r="AS8" s="2">
        <f>(((AS9-AS7)/2)+AS7)</f>
        <v>466.5</v>
      </c>
      <c r="AT8" s="7">
        <f t="shared" si="16"/>
        <v>787.452</v>
      </c>
      <c r="AV8" s="6">
        <v>40000</v>
      </c>
      <c r="AW8" s="38">
        <v>286</v>
      </c>
      <c r="AX8" s="7">
        <f t="shared" si="11"/>
        <v>482.768</v>
      </c>
    </row>
    <row r="9" spans="1:50" ht="12.75">
      <c r="A9" s="21">
        <v>46000</v>
      </c>
      <c r="B9" s="2">
        <f>(((B10-B8)/2)+B8)</f>
        <v>410.5</v>
      </c>
      <c r="C9" s="7">
        <f t="shared" si="0"/>
        <v>692.924</v>
      </c>
      <c r="D9" s="21">
        <v>42000</v>
      </c>
      <c r="E9" s="2">
        <f>(((E10-E8)/2)+E8)</f>
        <v>486.5</v>
      </c>
      <c r="F9" s="7">
        <f t="shared" si="12"/>
        <v>821.212</v>
      </c>
      <c r="G9" s="13">
        <v>30000</v>
      </c>
      <c r="H9" s="8">
        <v>551</v>
      </c>
      <c r="I9" s="7">
        <f t="shared" si="1"/>
        <v>930.088</v>
      </c>
      <c r="J9" s="13">
        <v>20000</v>
      </c>
      <c r="K9" s="7">
        <v>533</v>
      </c>
      <c r="L9" s="7">
        <f t="shared" si="2"/>
        <v>899.704</v>
      </c>
      <c r="M9" s="13">
        <v>20000</v>
      </c>
      <c r="N9" s="7">
        <v>492</v>
      </c>
      <c r="O9" s="7">
        <f t="shared" si="3"/>
        <v>830.496</v>
      </c>
      <c r="P9" s="6">
        <v>15000</v>
      </c>
      <c r="Q9" s="7">
        <v>501</v>
      </c>
      <c r="R9" s="7">
        <f t="shared" si="4"/>
        <v>845.688</v>
      </c>
      <c r="S9" s="13">
        <v>10000</v>
      </c>
      <c r="T9" s="7">
        <v>511</v>
      </c>
      <c r="U9" s="7">
        <f t="shared" si="5"/>
        <v>862.568</v>
      </c>
      <c r="V9" s="13">
        <v>10000</v>
      </c>
      <c r="W9" s="7">
        <v>511</v>
      </c>
      <c r="X9" s="7">
        <f t="shared" si="6"/>
        <v>862.568</v>
      </c>
      <c r="Y9" s="8">
        <v>0</v>
      </c>
      <c r="Z9">
        <v>529</v>
      </c>
      <c r="AA9" s="7">
        <f t="shared" si="7"/>
        <v>892.952</v>
      </c>
      <c r="AF9" s="21">
        <v>46500</v>
      </c>
      <c r="AG9" s="7">
        <f>B9+10</f>
        <v>420.5</v>
      </c>
      <c r="AH9" s="7">
        <f t="shared" si="10"/>
        <v>709.804</v>
      </c>
      <c r="AI9" s="21">
        <v>46000</v>
      </c>
      <c r="AJ9">
        <f>(((AJ10-AJ8)/2)+AJ8)</f>
        <v>480</v>
      </c>
      <c r="AK9" s="7">
        <f t="shared" si="13"/>
        <v>810.24</v>
      </c>
      <c r="AL9" s="21">
        <v>42000</v>
      </c>
      <c r="AM9">
        <f>(((AM10-AM8)/2)+AM8)</f>
        <v>511</v>
      </c>
      <c r="AN9" s="7">
        <f t="shared" si="14"/>
        <v>862.568</v>
      </c>
      <c r="AO9" s="13">
        <v>30000</v>
      </c>
      <c r="AP9" s="8">
        <v>551</v>
      </c>
      <c r="AQ9" s="7">
        <f t="shared" si="15"/>
        <v>930.088</v>
      </c>
      <c r="AR9" s="13">
        <v>30000</v>
      </c>
      <c r="AS9" s="8">
        <v>511</v>
      </c>
      <c r="AT9" s="7">
        <f t="shared" si="16"/>
        <v>862.568</v>
      </c>
      <c r="AV9" s="21">
        <v>46000</v>
      </c>
      <c r="AW9" s="2">
        <f>(((AW10-AW8)/2)+AW8)</f>
        <v>405.5</v>
      </c>
      <c r="AX9" s="7">
        <f t="shared" si="11"/>
        <v>684.4839999999999</v>
      </c>
    </row>
    <row r="10" spans="1:50" ht="12.75">
      <c r="A10" s="13">
        <v>40000</v>
      </c>
      <c r="B10">
        <v>535</v>
      </c>
      <c r="C10" s="7">
        <f t="shared" si="0"/>
        <v>903.0799999999999</v>
      </c>
      <c r="D10" s="13">
        <v>40000</v>
      </c>
      <c r="E10">
        <v>525</v>
      </c>
      <c r="F10" s="7">
        <f aca="true" t="shared" si="17" ref="F10:F15">E10*1.688</f>
        <v>886.1999999999999</v>
      </c>
      <c r="G10" s="13">
        <v>20000</v>
      </c>
      <c r="H10" s="8">
        <v>574</v>
      </c>
      <c r="I10" s="7">
        <f t="shared" si="1"/>
        <v>968.9119999999999</v>
      </c>
      <c r="J10" s="13">
        <v>10000</v>
      </c>
      <c r="K10" s="7">
        <v>553</v>
      </c>
      <c r="L10" s="7">
        <f t="shared" si="2"/>
        <v>933.4639999999999</v>
      </c>
      <c r="M10" s="6">
        <v>15000</v>
      </c>
      <c r="N10" s="7">
        <v>501</v>
      </c>
      <c r="O10" s="7">
        <f t="shared" si="3"/>
        <v>845.688</v>
      </c>
      <c r="P10" s="13">
        <v>10000</v>
      </c>
      <c r="Q10" s="7">
        <v>511</v>
      </c>
      <c r="R10" s="7">
        <f t="shared" si="4"/>
        <v>862.568</v>
      </c>
      <c r="S10" s="20">
        <v>5000</v>
      </c>
      <c r="T10" s="7">
        <v>520</v>
      </c>
      <c r="U10" s="7">
        <f t="shared" si="5"/>
        <v>877.76</v>
      </c>
      <c r="V10" s="20">
        <v>5000</v>
      </c>
      <c r="W10" s="7">
        <v>520</v>
      </c>
      <c r="X10" s="7">
        <f t="shared" si="6"/>
        <v>877.76</v>
      </c>
      <c r="AA10" s="7"/>
      <c r="AF10" s="13">
        <v>40000</v>
      </c>
      <c r="AG10" s="7">
        <f aca="true" t="shared" si="18" ref="AG10:AG15">B10+10</f>
        <v>545</v>
      </c>
      <c r="AH10" s="7">
        <f t="shared" si="10"/>
        <v>919.9599999999999</v>
      </c>
      <c r="AI10" s="13">
        <v>40000</v>
      </c>
      <c r="AJ10" s="8">
        <v>674</v>
      </c>
      <c r="AK10" s="7">
        <f t="shared" si="13"/>
        <v>1137.712</v>
      </c>
      <c r="AL10" s="13">
        <v>40000</v>
      </c>
      <c r="AM10" s="8">
        <v>574</v>
      </c>
      <c r="AN10" s="7">
        <f t="shared" si="14"/>
        <v>968.9119999999999</v>
      </c>
      <c r="AO10" s="13">
        <v>20000</v>
      </c>
      <c r="AP10" s="8">
        <v>574</v>
      </c>
      <c r="AQ10" s="7">
        <f t="shared" si="15"/>
        <v>968.9119999999999</v>
      </c>
      <c r="AR10" s="13">
        <v>20000</v>
      </c>
      <c r="AS10" s="7">
        <v>533</v>
      </c>
      <c r="AT10" s="7">
        <f t="shared" si="16"/>
        <v>899.704</v>
      </c>
      <c r="AV10" s="13">
        <v>40000</v>
      </c>
      <c r="AW10">
        <v>525</v>
      </c>
      <c r="AX10" s="7">
        <f t="shared" si="11"/>
        <v>886.1999999999999</v>
      </c>
    </row>
    <row r="11" spans="1:50" ht="12.75">
      <c r="A11" s="13">
        <v>30000</v>
      </c>
      <c r="B11">
        <v>677</v>
      </c>
      <c r="C11" s="7">
        <f t="shared" si="0"/>
        <v>1142.776</v>
      </c>
      <c r="D11" s="13">
        <v>30000</v>
      </c>
      <c r="E11">
        <v>667</v>
      </c>
      <c r="F11" s="7">
        <f t="shared" si="17"/>
        <v>1125.896</v>
      </c>
      <c r="G11" s="13">
        <v>10000</v>
      </c>
      <c r="H11" s="7">
        <v>596</v>
      </c>
      <c r="I11" s="7">
        <f t="shared" si="1"/>
        <v>1006.048</v>
      </c>
      <c r="J11" s="20">
        <v>5000</v>
      </c>
      <c r="K11">
        <v>564</v>
      </c>
      <c r="L11" s="7">
        <f t="shared" si="2"/>
        <v>952.0319999999999</v>
      </c>
      <c r="M11" s="13">
        <v>10000</v>
      </c>
      <c r="N11" s="7">
        <v>511</v>
      </c>
      <c r="O11" s="7">
        <f t="shared" si="3"/>
        <v>862.568</v>
      </c>
      <c r="P11" s="20">
        <v>5000</v>
      </c>
      <c r="Q11" s="7">
        <v>520</v>
      </c>
      <c r="R11" s="7">
        <f t="shared" si="4"/>
        <v>877.76</v>
      </c>
      <c r="S11" s="8">
        <v>0</v>
      </c>
      <c r="T11">
        <v>529</v>
      </c>
      <c r="U11" s="7">
        <f t="shared" si="5"/>
        <v>892.952</v>
      </c>
      <c r="V11" s="8">
        <v>0</v>
      </c>
      <c r="W11">
        <v>529</v>
      </c>
      <c r="X11" s="7">
        <f t="shared" si="6"/>
        <v>892.952</v>
      </c>
      <c r="Y11" s="13"/>
      <c r="AA11" s="7"/>
      <c r="AB11" s="8"/>
      <c r="AD11" s="7"/>
      <c r="AF11" s="13">
        <v>30000</v>
      </c>
      <c r="AG11" s="7">
        <f t="shared" si="18"/>
        <v>687</v>
      </c>
      <c r="AH11" s="7">
        <f t="shared" si="10"/>
        <v>1159.656</v>
      </c>
      <c r="AI11" s="13">
        <v>30000</v>
      </c>
      <c r="AJ11" s="8">
        <v>693</v>
      </c>
      <c r="AK11" s="7">
        <f t="shared" si="13"/>
        <v>1169.7839999999999</v>
      </c>
      <c r="AL11" s="13">
        <v>30000</v>
      </c>
      <c r="AM11" s="8">
        <v>589</v>
      </c>
      <c r="AN11" s="7">
        <f t="shared" si="14"/>
        <v>994.232</v>
      </c>
      <c r="AO11" s="13">
        <v>10000</v>
      </c>
      <c r="AP11" s="7">
        <v>596</v>
      </c>
      <c r="AQ11" s="7">
        <f t="shared" si="15"/>
        <v>1006.048</v>
      </c>
      <c r="AR11" s="13">
        <v>10000</v>
      </c>
      <c r="AS11" s="7">
        <v>553</v>
      </c>
      <c r="AT11" s="7">
        <f t="shared" si="16"/>
        <v>933.4639999999999</v>
      </c>
      <c r="AV11" s="13">
        <v>30000</v>
      </c>
      <c r="AW11">
        <v>667</v>
      </c>
      <c r="AX11" s="7">
        <f t="shared" si="11"/>
        <v>1125.896</v>
      </c>
    </row>
    <row r="12" spans="1:50" ht="12.75">
      <c r="A12" s="13">
        <v>20000</v>
      </c>
      <c r="B12">
        <v>732</v>
      </c>
      <c r="C12" s="7">
        <f t="shared" si="0"/>
        <v>1235.616</v>
      </c>
      <c r="D12" s="13">
        <v>20000</v>
      </c>
      <c r="E12">
        <v>722</v>
      </c>
      <c r="F12" s="7">
        <f t="shared" si="17"/>
        <v>1218.7359999999999</v>
      </c>
      <c r="G12" s="20">
        <v>5000</v>
      </c>
      <c r="H12">
        <v>607</v>
      </c>
      <c r="I12" s="7">
        <f t="shared" si="1"/>
        <v>1024.616</v>
      </c>
      <c r="J12" s="8">
        <v>0</v>
      </c>
      <c r="K12" s="8">
        <v>574</v>
      </c>
      <c r="L12" s="7">
        <f t="shared" si="2"/>
        <v>968.9119999999999</v>
      </c>
      <c r="M12" s="20">
        <v>5000</v>
      </c>
      <c r="N12" s="7">
        <v>520</v>
      </c>
      <c r="O12" s="7">
        <f t="shared" si="3"/>
        <v>877.76</v>
      </c>
      <c r="P12" s="8">
        <v>0</v>
      </c>
      <c r="Q12">
        <v>529</v>
      </c>
      <c r="R12" s="7">
        <f t="shared" si="4"/>
        <v>892.952</v>
      </c>
      <c r="S12" s="8"/>
      <c r="T12" s="8"/>
      <c r="U12" s="7"/>
      <c r="V12" s="20"/>
      <c r="X12" s="7"/>
      <c r="Y12" s="20"/>
      <c r="AA12" s="7"/>
      <c r="AF12" s="13">
        <v>20000</v>
      </c>
      <c r="AG12" s="7">
        <f t="shared" si="18"/>
        <v>742</v>
      </c>
      <c r="AH12" s="7">
        <f t="shared" si="10"/>
        <v>1252.4959999999999</v>
      </c>
      <c r="AI12" s="13">
        <v>20000</v>
      </c>
      <c r="AJ12" s="8">
        <v>722</v>
      </c>
      <c r="AK12" s="7">
        <f t="shared" si="13"/>
        <v>1218.7359999999999</v>
      </c>
      <c r="AL12" s="13">
        <v>20000</v>
      </c>
      <c r="AM12" s="8">
        <v>614</v>
      </c>
      <c r="AN12" s="7">
        <f t="shared" si="14"/>
        <v>1036.432</v>
      </c>
      <c r="AO12" s="20">
        <v>5000</v>
      </c>
      <c r="AP12">
        <v>607</v>
      </c>
      <c r="AQ12" s="7">
        <f t="shared" si="15"/>
        <v>1024.616</v>
      </c>
      <c r="AR12" s="20">
        <v>5000</v>
      </c>
      <c r="AS12">
        <v>564</v>
      </c>
      <c r="AT12" s="7">
        <f t="shared" si="16"/>
        <v>952.0319999999999</v>
      </c>
      <c r="AV12" s="13">
        <v>20000</v>
      </c>
      <c r="AW12">
        <v>722</v>
      </c>
      <c r="AX12" s="7">
        <f t="shared" si="11"/>
        <v>1218.7359999999999</v>
      </c>
    </row>
    <row r="13" spans="1:50" ht="12.75">
      <c r="A13" s="13">
        <v>10000</v>
      </c>
      <c r="B13">
        <v>728</v>
      </c>
      <c r="C13" s="7">
        <f t="shared" si="0"/>
        <v>1228.864</v>
      </c>
      <c r="D13" s="13">
        <v>10000</v>
      </c>
      <c r="E13">
        <v>718</v>
      </c>
      <c r="F13" s="7">
        <f t="shared" si="17"/>
        <v>1211.984</v>
      </c>
      <c r="G13" s="8">
        <v>0</v>
      </c>
      <c r="H13">
        <v>618</v>
      </c>
      <c r="I13" s="7">
        <f t="shared" si="1"/>
        <v>1043.184</v>
      </c>
      <c r="M13" s="8">
        <v>0</v>
      </c>
      <c r="N13">
        <v>529</v>
      </c>
      <c r="O13" s="7">
        <f t="shared" si="3"/>
        <v>892.952</v>
      </c>
      <c r="V13" s="8"/>
      <c r="X13" s="7"/>
      <c r="Y13" s="8"/>
      <c r="AA13" s="7"/>
      <c r="AF13" s="13">
        <v>10000</v>
      </c>
      <c r="AG13" s="7">
        <f t="shared" si="18"/>
        <v>738</v>
      </c>
      <c r="AH13" s="7">
        <f t="shared" si="10"/>
        <v>1245.744</v>
      </c>
      <c r="AI13" s="13">
        <v>10000</v>
      </c>
      <c r="AJ13" s="8">
        <v>750</v>
      </c>
      <c r="AK13" s="7">
        <f t="shared" si="13"/>
        <v>1266</v>
      </c>
      <c r="AL13" s="13">
        <v>10000</v>
      </c>
      <c r="AM13" s="8">
        <v>638</v>
      </c>
      <c r="AN13" s="7">
        <f t="shared" si="14"/>
        <v>1076.944</v>
      </c>
      <c r="AO13" s="8">
        <v>0</v>
      </c>
      <c r="AP13">
        <v>618</v>
      </c>
      <c r="AQ13" s="7">
        <f t="shared" si="15"/>
        <v>1043.184</v>
      </c>
      <c r="AR13" s="8">
        <v>0</v>
      </c>
      <c r="AS13" s="8">
        <v>574</v>
      </c>
      <c r="AT13" s="7">
        <f t="shared" si="16"/>
        <v>968.9119999999999</v>
      </c>
      <c r="AV13" s="13">
        <v>10000</v>
      </c>
      <c r="AW13">
        <v>720</v>
      </c>
      <c r="AX13" s="7">
        <f t="shared" si="11"/>
        <v>1215.36</v>
      </c>
    </row>
    <row r="14" spans="1:50" ht="12.75">
      <c r="A14" s="20">
        <v>5000</v>
      </c>
      <c r="B14">
        <v>706</v>
      </c>
      <c r="C14" s="7">
        <f t="shared" si="0"/>
        <v>1191.728</v>
      </c>
      <c r="D14" s="20">
        <v>5000</v>
      </c>
      <c r="E14">
        <v>696</v>
      </c>
      <c r="F14" s="7">
        <f t="shared" si="17"/>
        <v>1174.848</v>
      </c>
      <c r="AF14" s="20">
        <v>5000</v>
      </c>
      <c r="AG14" s="7">
        <f t="shared" si="18"/>
        <v>716</v>
      </c>
      <c r="AH14" s="7">
        <f t="shared" si="10"/>
        <v>1208.608</v>
      </c>
      <c r="AI14" s="20">
        <v>5000</v>
      </c>
      <c r="AJ14">
        <v>764</v>
      </c>
      <c r="AK14" s="7">
        <f t="shared" si="13"/>
        <v>1289.632</v>
      </c>
      <c r="AL14" s="20">
        <v>5000</v>
      </c>
      <c r="AM14">
        <v>650</v>
      </c>
      <c r="AN14" s="7">
        <f t="shared" si="14"/>
        <v>1097.2</v>
      </c>
      <c r="AO14" s="8"/>
      <c r="AQ14" s="7"/>
      <c r="AR14" s="8"/>
      <c r="AT14" s="7"/>
      <c r="AV14" s="20">
        <v>5000</v>
      </c>
      <c r="AW14">
        <v>696</v>
      </c>
      <c r="AX14" s="7">
        <f t="shared" si="11"/>
        <v>1174.848</v>
      </c>
    </row>
    <row r="15" spans="1:50" ht="12.75">
      <c r="A15" s="8">
        <v>0</v>
      </c>
      <c r="B15">
        <v>671</v>
      </c>
      <c r="C15" s="7">
        <f t="shared" si="0"/>
        <v>1132.648</v>
      </c>
      <c r="D15" s="8">
        <v>0</v>
      </c>
      <c r="E15">
        <v>661</v>
      </c>
      <c r="F15" s="7">
        <f t="shared" si="17"/>
        <v>1115.768</v>
      </c>
      <c r="J15" s="25"/>
      <c r="AF15" s="8">
        <v>0</v>
      </c>
      <c r="AG15" s="7">
        <f t="shared" si="18"/>
        <v>681</v>
      </c>
      <c r="AH15" s="7">
        <f t="shared" si="10"/>
        <v>1149.528</v>
      </c>
      <c r="AI15" s="8">
        <v>0</v>
      </c>
      <c r="AJ15" s="8">
        <v>777</v>
      </c>
      <c r="AK15" s="7">
        <f t="shared" si="13"/>
        <v>1311.576</v>
      </c>
      <c r="AL15" s="8">
        <v>0</v>
      </c>
      <c r="AM15" s="8">
        <v>661</v>
      </c>
      <c r="AN15" s="7">
        <f t="shared" si="14"/>
        <v>1115.768</v>
      </c>
      <c r="AV15" s="8">
        <v>0</v>
      </c>
      <c r="AW15">
        <v>661</v>
      </c>
      <c r="AX15" s="7">
        <f t="shared" si="11"/>
        <v>1115.768</v>
      </c>
    </row>
    <row r="16" spans="10:12" ht="12.75">
      <c r="J16" s="25"/>
      <c r="L16" s="25" t="s">
        <v>633</v>
      </c>
    </row>
    <row r="17" spans="1:32" ht="12.75">
      <c r="A17" t="s">
        <v>1735</v>
      </c>
      <c r="AF17" t="s">
        <v>606</v>
      </c>
    </row>
    <row r="18" ht="12.75">
      <c r="A18" t="s">
        <v>1727</v>
      </c>
    </row>
    <row r="19" spans="1:15" ht="12.75">
      <c r="A19" t="s">
        <v>1712</v>
      </c>
      <c r="H19" s="134" t="s">
        <v>1707</v>
      </c>
      <c r="L19" s="55" t="s">
        <v>1173</v>
      </c>
      <c r="O19" t="s">
        <v>928</v>
      </c>
    </row>
    <row r="20" spans="1:22" ht="12.75">
      <c r="A20" s="33" t="s">
        <v>688</v>
      </c>
      <c r="H20" s="134" t="s">
        <v>1711</v>
      </c>
      <c r="L20" t="s">
        <v>1174</v>
      </c>
      <c r="O20" t="s">
        <v>929</v>
      </c>
      <c r="V20" s="8"/>
    </row>
    <row r="21" spans="1:24" ht="12.75">
      <c r="A21" s="35" t="s">
        <v>1736</v>
      </c>
      <c r="L21" t="s">
        <v>1177</v>
      </c>
      <c r="U21" s="8"/>
      <c r="V21" s="22"/>
      <c r="W21" s="22"/>
      <c r="X21" s="8"/>
    </row>
    <row r="22" spans="1:24" ht="12.75">
      <c r="A22" t="s">
        <v>598</v>
      </c>
      <c r="R22" s="11"/>
      <c r="U22" s="8"/>
      <c r="V22" s="8"/>
      <c r="W22" s="8"/>
      <c r="X22" s="22"/>
    </row>
    <row r="23" spans="19:24" ht="12.75">
      <c r="S23" s="55"/>
      <c r="U23" s="8"/>
      <c r="V23" s="7"/>
      <c r="W23" s="7"/>
      <c r="X23" s="8"/>
    </row>
    <row r="24" spans="18:24" ht="12.75">
      <c r="R24" s="27"/>
      <c r="S24" s="55"/>
      <c r="U24" s="8"/>
      <c r="V24" s="7"/>
      <c r="W24" s="7"/>
      <c r="X24" s="7"/>
    </row>
    <row r="25" spans="9:20" ht="12.75">
      <c r="I25" s="1" t="s">
        <v>582</v>
      </c>
      <c r="L25" s="11" t="s">
        <v>1688</v>
      </c>
      <c r="M25" s="11" t="s">
        <v>1175</v>
      </c>
      <c r="N25" s="11" t="s">
        <v>1176</v>
      </c>
      <c r="P25" s="137" t="s">
        <v>906</v>
      </c>
      <c r="R25" s="27"/>
      <c r="S25" s="25"/>
      <c r="T25" s="39"/>
    </row>
    <row r="26" spans="12:19" ht="12.75">
      <c r="L26" s="27"/>
      <c r="M26" s="27"/>
      <c r="N26" s="27"/>
      <c r="S26" s="25"/>
    </row>
    <row r="27" spans="12:24" ht="12.75">
      <c r="L27" s="72" t="s">
        <v>941</v>
      </c>
      <c r="M27" s="27"/>
      <c r="N27" s="27" t="s">
        <v>930</v>
      </c>
      <c r="O27" t="s">
        <v>830</v>
      </c>
      <c r="P27" s="24" t="s">
        <v>931</v>
      </c>
      <c r="R27" s="134" t="s">
        <v>913</v>
      </c>
      <c r="S27" s="25"/>
      <c r="T27" s="118"/>
      <c r="U27" s="27"/>
      <c r="V27" s="8"/>
      <c r="W27" s="22"/>
      <c r="X27" s="22"/>
    </row>
    <row r="28" spans="12:24" ht="12.75">
      <c r="L28" s="82" t="s">
        <v>940</v>
      </c>
      <c r="M28" s="27"/>
      <c r="N28" s="27" t="s">
        <v>939</v>
      </c>
      <c r="O28" t="s">
        <v>938</v>
      </c>
      <c r="R28" s="134" t="s">
        <v>914</v>
      </c>
      <c r="S28" s="25"/>
      <c r="T28" s="119"/>
      <c r="U28" s="27"/>
      <c r="V28" s="8"/>
      <c r="W28" s="8"/>
      <c r="X28" s="8"/>
    </row>
    <row r="29" spans="12:24" ht="12.75">
      <c r="L29" s="82" t="s">
        <v>1704</v>
      </c>
      <c r="M29" s="82" t="s">
        <v>1704</v>
      </c>
      <c r="N29" s="82" t="s">
        <v>1704</v>
      </c>
      <c r="O29" t="s">
        <v>719</v>
      </c>
      <c r="P29" s="8"/>
      <c r="R29" s="134" t="s">
        <v>915</v>
      </c>
      <c r="S29" s="25"/>
      <c r="T29" s="119"/>
      <c r="U29" s="27"/>
      <c r="V29" s="8"/>
      <c r="W29" s="8"/>
      <c r="X29" s="7"/>
    </row>
    <row r="30" spans="12:24" ht="12.75">
      <c r="L30" s="107" t="s">
        <v>1879</v>
      </c>
      <c r="M30" s="23" t="s">
        <v>1349</v>
      </c>
      <c r="N30" s="23" t="s">
        <v>911</v>
      </c>
      <c r="R30" s="61" t="s">
        <v>912</v>
      </c>
      <c r="S30" s="25"/>
      <c r="T30" s="107"/>
      <c r="V30" s="8"/>
      <c r="W30" s="70"/>
      <c r="X30" s="7"/>
    </row>
    <row r="31" spans="19:24" ht="12.75">
      <c r="S31" s="25"/>
      <c r="T31" s="8"/>
      <c r="V31" s="8"/>
      <c r="W31" s="8"/>
      <c r="X31" s="7"/>
    </row>
    <row r="32" spans="19:24" ht="12.75">
      <c r="S32" s="25"/>
      <c r="T32" s="22"/>
      <c r="V32" s="8"/>
      <c r="W32" s="22"/>
      <c r="X32" s="22"/>
    </row>
    <row r="33" spans="12:24" ht="12.75">
      <c r="L33" s="82">
        <v>577</v>
      </c>
      <c r="M33" s="82">
        <v>577</v>
      </c>
      <c r="N33" s="82">
        <v>545</v>
      </c>
      <c r="O33" t="s">
        <v>723</v>
      </c>
      <c r="S33" s="25"/>
      <c r="V33" s="8"/>
      <c r="W33" s="8"/>
      <c r="X33" s="7"/>
    </row>
    <row r="34" spans="12:24" ht="12.75">
      <c r="L34" s="77">
        <f>L33*6.5</f>
        <v>3750.5</v>
      </c>
      <c r="M34" s="77">
        <f>M33*6.5</f>
        <v>3750.5</v>
      </c>
      <c r="N34" s="77">
        <f>N33*6.5</f>
        <v>3542.5</v>
      </c>
      <c r="O34" t="s">
        <v>266</v>
      </c>
      <c r="Q34" s="24" t="s">
        <v>1171</v>
      </c>
      <c r="S34" s="25"/>
      <c r="V34" s="8"/>
      <c r="W34" s="70"/>
      <c r="X34" s="7"/>
    </row>
    <row r="35" spans="12:17" ht="12.75">
      <c r="L35" s="77">
        <f>L33*6.8</f>
        <v>3923.6</v>
      </c>
      <c r="M35" s="77">
        <f>M33*6.8</f>
        <v>3923.6</v>
      </c>
      <c r="N35" s="77">
        <f>N33*6.8</f>
        <v>3706</v>
      </c>
      <c r="O35" t="s">
        <v>722</v>
      </c>
      <c r="Q35" s="24" t="s">
        <v>1172</v>
      </c>
    </row>
    <row r="36" spans="12:14" ht="12.75">
      <c r="L36" s="23" t="s">
        <v>1178</v>
      </c>
      <c r="M36" s="23" t="s">
        <v>1192</v>
      </c>
      <c r="N36" s="23" t="s">
        <v>282</v>
      </c>
    </row>
    <row r="37" spans="19:22" ht="12.75">
      <c r="S37" s="25"/>
      <c r="T37" s="72"/>
      <c r="V37" s="8"/>
    </row>
    <row r="38" spans="12:22" ht="12.75">
      <c r="L38" s="27"/>
      <c r="M38" s="27"/>
      <c r="N38" s="27"/>
      <c r="O38" s="14" t="s">
        <v>349</v>
      </c>
      <c r="S38" s="25"/>
      <c r="T38" s="23"/>
      <c r="V38" s="8"/>
    </row>
    <row r="39" spans="12:22" ht="12.75">
      <c r="L39" s="27" t="s">
        <v>286</v>
      </c>
      <c r="M39" s="27"/>
      <c r="N39" s="27"/>
      <c r="O39" t="s">
        <v>1179</v>
      </c>
      <c r="S39" s="25"/>
      <c r="V39" s="8"/>
    </row>
    <row r="40" spans="12:20" ht="12.75">
      <c r="L40" s="27" t="s">
        <v>942</v>
      </c>
      <c r="M40" s="27" t="s">
        <v>1352</v>
      </c>
      <c r="N40" s="27" t="s">
        <v>921</v>
      </c>
      <c r="O40" t="s">
        <v>1482</v>
      </c>
      <c r="T40" s="72"/>
    </row>
    <row r="41" spans="12:22" ht="12.75">
      <c r="L41" s="27" t="s">
        <v>1084</v>
      </c>
      <c r="M41" s="27" t="s">
        <v>348</v>
      </c>
      <c r="N41" s="27" t="s">
        <v>571</v>
      </c>
      <c r="O41" t="s">
        <v>1505</v>
      </c>
      <c r="S41" s="25"/>
      <c r="T41" s="39"/>
      <c r="V41" s="8"/>
    </row>
    <row r="42" spans="12:20" ht="12.75">
      <c r="L42" s="27" t="s">
        <v>943</v>
      </c>
      <c r="M42" s="27" t="s">
        <v>1353</v>
      </c>
      <c r="N42" s="27" t="s">
        <v>922</v>
      </c>
      <c r="O42" t="s">
        <v>1483</v>
      </c>
      <c r="S42" s="25"/>
      <c r="T42" s="23"/>
    </row>
    <row r="43" spans="12:19" ht="12.75">
      <c r="L43" s="27" t="s">
        <v>1773</v>
      </c>
      <c r="M43" s="27" t="s">
        <v>142</v>
      </c>
      <c r="N43" s="27" t="s">
        <v>1752</v>
      </c>
      <c r="O43" t="s">
        <v>1506</v>
      </c>
      <c r="S43" s="25"/>
    </row>
    <row r="44" spans="12:21" ht="12.75">
      <c r="L44" s="27" t="s">
        <v>944</v>
      </c>
      <c r="M44" s="27" t="s">
        <v>1354</v>
      </c>
      <c r="N44" s="27" t="s">
        <v>923</v>
      </c>
      <c r="O44" t="s">
        <v>1351</v>
      </c>
      <c r="S44" s="25"/>
      <c r="T44" s="39"/>
      <c r="U44" s="14"/>
    </row>
    <row r="45" spans="12:14" ht="12.75">
      <c r="L45" s="23" t="s">
        <v>1691</v>
      </c>
      <c r="M45" s="23" t="s">
        <v>1350</v>
      </c>
      <c r="N45" s="23" t="s">
        <v>210</v>
      </c>
    </row>
    <row r="46" spans="9:19" ht="12.75">
      <c r="I46" s="1" t="s">
        <v>583</v>
      </c>
      <c r="S46" s="25"/>
    </row>
    <row r="47" spans="12:19" ht="12.75">
      <c r="L47" s="27"/>
      <c r="M47" s="27"/>
      <c r="N47" s="27"/>
      <c r="O47" s="14" t="s">
        <v>1073</v>
      </c>
      <c r="P47" s="134"/>
      <c r="S47" s="25"/>
    </row>
    <row r="48" spans="12:19" ht="12.75">
      <c r="L48" s="27" t="s">
        <v>945</v>
      </c>
      <c r="M48" s="27" t="s">
        <v>1345</v>
      </c>
      <c r="N48" s="27" t="s">
        <v>1345</v>
      </c>
      <c r="P48" s="24"/>
      <c r="S48" s="25"/>
    </row>
    <row r="49" spans="12:19" ht="12.75">
      <c r="L49" s="27" t="s">
        <v>1698</v>
      </c>
      <c r="M49" s="27" t="s">
        <v>1698</v>
      </c>
      <c r="N49" s="27" t="s">
        <v>1698</v>
      </c>
      <c r="P49" s="24" t="s">
        <v>905</v>
      </c>
      <c r="S49" s="25"/>
    </row>
    <row r="50" spans="12:21" ht="12.75">
      <c r="L50" s="23" t="s">
        <v>1188</v>
      </c>
      <c r="M50" s="23" t="s">
        <v>1346</v>
      </c>
      <c r="N50" s="23" t="s">
        <v>927</v>
      </c>
      <c r="S50" s="25"/>
      <c r="U50" s="11"/>
    </row>
    <row r="51" spans="12:19" ht="12.75">
      <c r="L51" s="27"/>
      <c r="M51" s="27"/>
      <c r="N51" s="27"/>
      <c r="O51" s="14"/>
      <c r="S51" s="25"/>
    </row>
    <row r="52" spans="12:21" ht="12.75">
      <c r="L52" s="27"/>
      <c r="N52" s="27"/>
      <c r="O52" s="14" t="s">
        <v>951</v>
      </c>
      <c r="U52" s="34"/>
    </row>
    <row r="53" spans="12:21" ht="12.75">
      <c r="L53" s="27"/>
      <c r="M53" s="27" t="s">
        <v>950</v>
      </c>
      <c r="N53" s="27" t="s">
        <v>1379</v>
      </c>
      <c r="O53" s="34" t="s">
        <v>1475</v>
      </c>
      <c r="S53" s="25"/>
      <c r="U53" s="27"/>
    </row>
    <row r="54" spans="12:21" ht="12.75">
      <c r="L54" s="27"/>
      <c r="M54" s="27" t="s">
        <v>1</v>
      </c>
      <c r="N54" s="27" t="s">
        <v>955</v>
      </c>
      <c r="O54" s="34" t="s">
        <v>1565</v>
      </c>
      <c r="S54" s="25"/>
      <c r="U54" s="34"/>
    </row>
    <row r="55" spans="12:19" ht="12.75">
      <c r="L55" s="27"/>
      <c r="M55" s="27" t="s">
        <v>1375</v>
      </c>
      <c r="N55" s="27" t="s">
        <v>956</v>
      </c>
      <c r="O55" s="34" t="s">
        <v>1567</v>
      </c>
      <c r="S55" s="25"/>
    </row>
    <row r="56" spans="12:19" ht="12.75">
      <c r="L56" s="27"/>
      <c r="M56" s="27" t="s">
        <v>952</v>
      </c>
      <c r="N56" s="27" t="s">
        <v>952</v>
      </c>
      <c r="O56" t="s">
        <v>1443</v>
      </c>
      <c r="S56" s="25"/>
    </row>
    <row r="57" spans="12:19" ht="12.75">
      <c r="L57" s="27"/>
      <c r="M57" s="27" t="s">
        <v>953</v>
      </c>
      <c r="N57" s="27" t="s">
        <v>957</v>
      </c>
      <c r="O57" s="34" t="s">
        <v>1479</v>
      </c>
      <c r="S57" s="25"/>
    </row>
    <row r="58" spans="12:19" ht="12.75">
      <c r="L58" s="27"/>
      <c r="M58" s="27" t="s">
        <v>1377</v>
      </c>
      <c r="N58" s="27"/>
      <c r="O58" s="34" t="s">
        <v>954</v>
      </c>
      <c r="S58" s="25"/>
    </row>
    <row r="59" spans="12:19" ht="12.75">
      <c r="L59" s="27"/>
      <c r="M59" s="23" t="s">
        <v>949</v>
      </c>
      <c r="N59" s="23" t="s">
        <v>958</v>
      </c>
      <c r="S59" s="25"/>
    </row>
    <row r="60" spans="12:19" ht="12.75">
      <c r="L60" s="27"/>
      <c r="M60" s="27"/>
      <c r="N60" s="27"/>
      <c r="S60" s="25"/>
    </row>
    <row r="61" spans="12:19" ht="12.75">
      <c r="L61" s="27"/>
      <c r="M61" s="145" t="s">
        <v>513</v>
      </c>
      <c r="N61" s="145" t="s">
        <v>513</v>
      </c>
      <c r="O61" s="14" t="s">
        <v>1670</v>
      </c>
      <c r="S61" s="25"/>
    </row>
    <row r="62" spans="12:19" ht="12.75">
      <c r="L62" s="27"/>
      <c r="M62" s="27" t="s">
        <v>946</v>
      </c>
      <c r="N62" s="27" t="s">
        <v>926</v>
      </c>
      <c r="O62" t="s">
        <v>328</v>
      </c>
      <c r="Q62" s="135" t="s">
        <v>1656</v>
      </c>
      <c r="R62" s="135"/>
      <c r="S62" s="25"/>
    </row>
    <row r="63" spans="12:19" ht="12.75">
      <c r="L63" s="27"/>
      <c r="M63" s="27" t="s">
        <v>948</v>
      </c>
      <c r="N63" s="27" t="s">
        <v>925</v>
      </c>
      <c r="O63" t="s">
        <v>329</v>
      </c>
      <c r="Q63" s="135" t="s">
        <v>1589</v>
      </c>
      <c r="R63" s="135"/>
      <c r="S63" s="25"/>
    </row>
    <row r="64" spans="12:19" ht="12.75">
      <c r="L64" s="27"/>
      <c r="M64" s="27"/>
      <c r="N64" s="27"/>
      <c r="O64" t="s">
        <v>330</v>
      </c>
      <c r="Q64" s="135" t="s">
        <v>1657</v>
      </c>
      <c r="R64" s="135"/>
      <c r="S64" s="25"/>
    </row>
    <row r="65" spans="12:19" ht="12.75">
      <c r="L65" s="27"/>
      <c r="M65" s="23" t="s">
        <v>947</v>
      </c>
      <c r="N65" s="23" t="s">
        <v>924</v>
      </c>
      <c r="S65" s="25"/>
    </row>
    <row r="66" spans="12:19" ht="12.75">
      <c r="L66" s="27"/>
      <c r="M66" s="27"/>
      <c r="N66" s="27"/>
      <c r="S66" s="25"/>
    </row>
    <row r="67" spans="9:19" ht="12.75">
      <c r="I67" s="1" t="s">
        <v>584</v>
      </c>
      <c r="L67" s="27"/>
      <c r="M67" s="27"/>
      <c r="N67" s="27"/>
      <c r="O67" s="14"/>
      <c r="S67" s="25"/>
    </row>
    <row r="68" spans="15:20" ht="12.75">
      <c r="O68" s="14" t="s">
        <v>1680</v>
      </c>
      <c r="Q68" s="134"/>
      <c r="S68" s="32" t="s">
        <v>1718</v>
      </c>
      <c r="T68" s="78" t="s">
        <v>1719</v>
      </c>
    </row>
    <row r="69" spans="12:20" ht="12.75">
      <c r="L69" s="76" t="s">
        <v>1184</v>
      </c>
      <c r="M69" s="76" t="s">
        <v>1184</v>
      </c>
      <c r="N69" s="76" t="s">
        <v>1184</v>
      </c>
      <c r="O69" t="s">
        <v>1182</v>
      </c>
      <c r="T69" s="2"/>
    </row>
    <row r="70" spans="10:20" ht="12.75">
      <c r="J70" s="25"/>
      <c r="L70" s="76" t="s">
        <v>1185</v>
      </c>
      <c r="M70" s="76" t="s">
        <v>1185</v>
      </c>
      <c r="N70" s="76" t="s">
        <v>909</v>
      </c>
      <c r="O70" t="s">
        <v>1183</v>
      </c>
      <c r="S70" s="71" t="s">
        <v>1728</v>
      </c>
      <c r="T70" s="71" t="s">
        <v>1729</v>
      </c>
    </row>
    <row r="71" spans="10:20" ht="12.75">
      <c r="J71" s="25"/>
      <c r="L71" s="23" t="s">
        <v>1703</v>
      </c>
      <c r="M71" s="23" t="s">
        <v>1348</v>
      </c>
      <c r="N71" s="23" t="s">
        <v>910</v>
      </c>
      <c r="S71" s="79" t="s">
        <v>1716</v>
      </c>
      <c r="T71" s="80" t="s">
        <v>1713</v>
      </c>
    </row>
    <row r="72" spans="10:21" ht="12.75">
      <c r="J72" s="25"/>
      <c r="S72" s="27" t="s">
        <v>1721</v>
      </c>
      <c r="T72" s="27" t="s">
        <v>1722</v>
      </c>
      <c r="U72" s="25" t="s">
        <v>1726</v>
      </c>
    </row>
    <row r="73" spans="10:20" ht="12.75">
      <c r="J73" s="25"/>
      <c r="L73" s="27" t="s">
        <v>1821</v>
      </c>
      <c r="M73" s="27" t="s">
        <v>1821</v>
      </c>
      <c r="N73" s="27" t="s">
        <v>908</v>
      </c>
      <c r="O73" t="s">
        <v>1765</v>
      </c>
      <c r="S73" s="79" t="s">
        <v>1720</v>
      </c>
      <c r="T73" s="79" t="s">
        <v>1714</v>
      </c>
    </row>
    <row r="74" spans="10:20" ht="12.75">
      <c r="J74" s="25"/>
      <c r="L74" s="23" t="s">
        <v>1703</v>
      </c>
      <c r="M74" s="23" t="s">
        <v>1347</v>
      </c>
      <c r="N74" s="23" t="s">
        <v>888</v>
      </c>
      <c r="O74" t="s">
        <v>1770</v>
      </c>
      <c r="S74" s="27" t="s">
        <v>1723</v>
      </c>
      <c r="T74" s="27" t="s">
        <v>1724</v>
      </c>
    </row>
    <row r="75" spans="10:20" ht="12.75">
      <c r="J75" s="25"/>
      <c r="L75" s="27"/>
      <c r="M75" s="27"/>
      <c r="S75" s="79" t="s">
        <v>1717</v>
      </c>
      <c r="T75" s="79" t="s">
        <v>1715</v>
      </c>
    </row>
    <row r="76" spans="10:20" ht="12.75">
      <c r="J76" s="25"/>
      <c r="L76" s="27"/>
      <c r="M76" s="27"/>
      <c r="N76" s="27"/>
      <c r="O76" t="s">
        <v>1076</v>
      </c>
      <c r="S76" s="27" t="s">
        <v>1730</v>
      </c>
      <c r="T76" s="27" t="s">
        <v>1698</v>
      </c>
    </row>
    <row r="77" spans="10:14" ht="12.75">
      <c r="J77" s="25"/>
      <c r="L77" s="23"/>
      <c r="M77" s="23"/>
      <c r="N77" s="23"/>
    </row>
    <row r="78" spans="10:19" ht="12.75">
      <c r="J78" s="25"/>
      <c r="L78" s="27"/>
      <c r="M78" s="27"/>
      <c r="N78" s="27"/>
      <c r="S78" s="17" t="s">
        <v>1725</v>
      </c>
    </row>
    <row r="79" spans="10:19" ht="12.75">
      <c r="J79" s="25"/>
      <c r="L79" s="27"/>
      <c r="M79" s="27"/>
      <c r="N79" s="27"/>
      <c r="O79" t="s">
        <v>260</v>
      </c>
      <c r="S79" t="s">
        <v>1731</v>
      </c>
    </row>
    <row r="80" spans="10:19" ht="12.75">
      <c r="J80" s="25"/>
      <c r="L80" s="23"/>
      <c r="M80" s="23"/>
      <c r="N80" s="23"/>
      <c r="S80" t="s">
        <v>1732</v>
      </c>
    </row>
    <row r="81" spans="10:19" ht="12.75">
      <c r="J81" s="25"/>
      <c r="L81" s="27"/>
      <c r="M81" s="27"/>
      <c r="N81" s="27"/>
      <c r="S81" t="s">
        <v>1733</v>
      </c>
    </row>
    <row r="82" spans="10:20" ht="12.75">
      <c r="J82" s="25"/>
      <c r="L82" s="27"/>
      <c r="M82" s="27"/>
      <c r="N82" s="27"/>
      <c r="O82" s="11" t="s">
        <v>1754</v>
      </c>
      <c r="S82" t="s">
        <v>1734</v>
      </c>
      <c r="T82" s="25" t="s">
        <v>1705</v>
      </c>
    </row>
    <row r="83" spans="12:19" ht="12.75">
      <c r="L83" s="27"/>
      <c r="M83" s="27"/>
      <c r="N83" s="27"/>
      <c r="S83" t="s">
        <v>1706</v>
      </c>
    </row>
    <row r="84" spans="12:15" ht="12.75">
      <c r="L84" s="39" t="s">
        <v>1779</v>
      </c>
      <c r="M84" s="39" t="s">
        <v>1779</v>
      </c>
      <c r="N84" s="27" t="s">
        <v>1660</v>
      </c>
      <c r="O84" s="34" t="s">
        <v>1877</v>
      </c>
    </row>
    <row r="85" spans="12:14" ht="12.75">
      <c r="L85" s="23" t="s">
        <v>1180</v>
      </c>
      <c r="M85" s="23" t="s">
        <v>1191</v>
      </c>
      <c r="N85" s="23" t="s">
        <v>1817</v>
      </c>
    </row>
    <row r="87" spans="12:15" ht="12.75">
      <c r="L87" s="27" t="s">
        <v>1865</v>
      </c>
      <c r="M87" s="27" t="s">
        <v>1865</v>
      </c>
      <c r="N87" s="27" t="s">
        <v>1865</v>
      </c>
      <c r="O87" t="s">
        <v>1768</v>
      </c>
    </row>
    <row r="88" spans="9:15" ht="12.75">
      <c r="I88" s="1"/>
      <c r="L88" s="23" t="s">
        <v>1189</v>
      </c>
      <c r="M88" s="23" t="s">
        <v>1193</v>
      </c>
      <c r="N88" s="23" t="s">
        <v>1761</v>
      </c>
      <c r="O88" s="23"/>
    </row>
    <row r="89" ht="12.75">
      <c r="I89" s="1" t="s">
        <v>585</v>
      </c>
    </row>
    <row r="91" spans="12:15" ht="12.75">
      <c r="L91" s="32" t="s">
        <v>1689</v>
      </c>
      <c r="M91" s="32" t="s">
        <v>934</v>
      </c>
      <c r="N91" s="32" t="s">
        <v>907</v>
      </c>
      <c r="O91" s="11" t="s">
        <v>715</v>
      </c>
    </row>
    <row r="92" ht="12.75">
      <c r="Q92" s="134" t="s">
        <v>935</v>
      </c>
    </row>
    <row r="93" spans="12:16" ht="12.75">
      <c r="L93" s="62">
        <v>7200</v>
      </c>
      <c r="M93" s="62">
        <v>7330</v>
      </c>
      <c r="N93" s="62">
        <v>7800</v>
      </c>
      <c r="O93" s="34" t="s">
        <v>1739</v>
      </c>
      <c r="P93" s="34" t="s">
        <v>1750</v>
      </c>
    </row>
    <row r="94" spans="12:15" ht="12.75">
      <c r="L94" s="27">
        <v>1</v>
      </c>
      <c r="M94" s="27">
        <v>1</v>
      </c>
      <c r="N94" s="27">
        <v>1</v>
      </c>
      <c r="O94" s="27" t="s">
        <v>714</v>
      </c>
    </row>
    <row r="95" spans="12:16" ht="12.75">
      <c r="L95" s="31">
        <f>(L93*L94)/3600</f>
        <v>2</v>
      </c>
      <c r="M95" s="31">
        <f>(M93*M94)/3600</f>
        <v>2.036111111111111</v>
      </c>
      <c r="N95" s="31">
        <f>(N93*N94)/3600</f>
        <v>2.1666666666666665</v>
      </c>
      <c r="O95" s="34" t="s">
        <v>1740</v>
      </c>
      <c r="P95" s="34" t="s">
        <v>1751</v>
      </c>
    </row>
    <row r="96" spans="12:15" ht="12.75">
      <c r="L96" s="23" t="s">
        <v>1571</v>
      </c>
      <c r="M96" s="23" t="s">
        <v>1190</v>
      </c>
      <c r="N96" s="23" t="s">
        <v>1817</v>
      </c>
      <c r="O96" s="27"/>
    </row>
    <row r="97" spans="12:14" ht="12.75">
      <c r="L97" s="23" t="s">
        <v>1523</v>
      </c>
      <c r="M97" s="23" t="s">
        <v>1523</v>
      </c>
      <c r="N97" s="23" t="s">
        <v>1523</v>
      </c>
    </row>
    <row r="99" ht="12.75">
      <c r="O99" s="11" t="s">
        <v>729</v>
      </c>
    </row>
    <row r="101" spans="12:17" ht="12.75">
      <c r="L101" s="27">
        <v>6</v>
      </c>
      <c r="M101" s="27">
        <v>6</v>
      </c>
      <c r="N101" s="27" t="s">
        <v>1660</v>
      </c>
      <c r="O101" s="14" t="s">
        <v>1079</v>
      </c>
      <c r="Q101" s="134" t="s">
        <v>1692</v>
      </c>
    </row>
    <row r="102" spans="12:17" ht="12.75">
      <c r="L102" s="27" t="s">
        <v>1163</v>
      </c>
      <c r="M102" s="27" t="s">
        <v>1163</v>
      </c>
      <c r="N102" s="27"/>
      <c r="Q102" s="134" t="s">
        <v>1124</v>
      </c>
    </row>
    <row r="103" spans="12:17" ht="12.75">
      <c r="L103" s="27" t="s">
        <v>1693</v>
      </c>
      <c r="M103" s="27" t="s">
        <v>1693</v>
      </c>
      <c r="N103" s="27"/>
      <c r="O103" t="s">
        <v>1632</v>
      </c>
      <c r="Q103" s="137" t="s">
        <v>1186</v>
      </c>
    </row>
    <row r="104" spans="12:17" ht="12.75">
      <c r="L104" s="23" t="s">
        <v>968</v>
      </c>
      <c r="M104" s="23" t="s">
        <v>968</v>
      </c>
      <c r="N104" s="40"/>
      <c r="Q104" s="137" t="s">
        <v>1187</v>
      </c>
    </row>
    <row r="105" spans="12:15" ht="12.75">
      <c r="L105" s="23" t="s">
        <v>1181</v>
      </c>
      <c r="M105" s="23" t="s">
        <v>1195</v>
      </c>
      <c r="N105" s="23"/>
      <c r="O105" s="11"/>
    </row>
    <row r="108" spans="15:19" ht="12.75">
      <c r="O108" s="11" t="s">
        <v>936</v>
      </c>
      <c r="S108" s="27"/>
    </row>
    <row r="109" ht="12.75">
      <c r="O109" s="23" t="s">
        <v>937</v>
      </c>
    </row>
    <row r="110" spans="9:19" ht="12.75">
      <c r="I110" s="1" t="s">
        <v>589</v>
      </c>
      <c r="K110" s="24" t="s">
        <v>1629</v>
      </c>
      <c r="P110" s="134" t="s">
        <v>933</v>
      </c>
      <c r="S110" s="27"/>
    </row>
    <row r="111" ht="12.75">
      <c r="S111" s="27"/>
    </row>
    <row r="112" spans="11:13" ht="12.75">
      <c r="K112" s="27" t="s">
        <v>1695</v>
      </c>
      <c r="L112" s="27" t="s">
        <v>577</v>
      </c>
      <c r="M112" s="27" t="s">
        <v>578</v>
      </c>
    </row>
    <row r="113" spans="11:19" ht="12.75">
      <c r="K113" s="32" t="s">
        <v>1147</v>
      </c>
      <c r="L113" s="32" t="s">
        <v>1834</v>
      </c>
      <c r="M113" s="32" t="s">
        <v>1834</v>
      </c>
      <c r="N113" s="32" t="s">
        <v>1825</v>
      </c>
      <c r="O113" s="32" t="s">
        <v>900</v>
      </c>
      <c r="P113" s="32" t="s">
        <v>3</v>
      </c>
      <c r="Q113" s="32" t="s">
        <v>2</v>
      </c>
      <c r="R113" s="32" t="s">
        <v>1069</v>
      </c>
      <c r="S113" s="32" t="s">
        <v>901</v>
      </c>
    </row>
    <row r="115" spans="11:19" ht="12.75">
      <c r="K115" s="27"/>
      <c r="L115" s="27"/>
      <c r="M115" s="27"/>
      <c r="S115" s="25"/>
    </row>
    <row r="116" spans="11:24" ht="12.75">
      <c r="K116" s="27">
        <v>4</v>
      </c>
      <c r="L116" s="27">
        <v>2</v>
      </c>
      <c r="M116" s="27">
        <v>6</v>
      </c>
      <c r="N116" s="116" t="s">
        <v>1094</v>
      </c>
      <c r="O116" s="34" t="s">
        <v>1696</v>
      </c>
      <c r="P116" s="132" t="s">
        <v>1598</v>
      </c>
      <c r="Q116" s="45" t="s">
        <v>728</v>
      </c>
      <c r="S116" s="25"/>
      <c r="X116" s="11" t="s">
        <v>729</v>
      </c>
    </row>
    <row r="117" spans="11:19" ht="12.75">
      <c r="K117" s="27"/>
      <c r="L117" s="27"/>
      <c r="M117" s="27"/>
      <c r="S117" s="25"/>
    </row>
    <row r="118" spans="11:19" ht="12.75">
      <c r="K118" s="27"/>
      <c r="L118" s="27">
        <v>1</v>
      </c>
      <c r="M118" s="27">
        <v>1</v>
      </c>
      <c r="N118" s="116" t="s">
        <v>1103</v>
      </c>
      <c r="O118" s="34" t="s">
        <v>626</v>
      </c>
      <c r="P118" s="132" t="s">
        <v>1932</v>
      </c>
      <c r="Q118" s="34" t="s">
        <v>364</v>
      </c>
      <c r="S118" s="25" t="s">
        <v>932</v>
      </c>
    </row>
    <row r="119" spans="11:26" ht="12.75">
      <c r="K119" s="27"/>
      <c r="L119" s="27">
        <v>1</v>
      </c>
      <c r="M119" s="27">
        <v>1</v>
      </c>
      <c r="N119" s="116" t="s">
        <v>1044</v>
      </c>
      <c r="O119" s="34" t="s">
        <v>624</v>
      </c>
      <c r="P119" s="132" t="s">
        <v>4</v>
      </c>
      <c r="Q119" s="34" t="s">
        <v>364</v>
      </c>
      <c r="S119" s="25"/>
      <c r="W119" s="32" t="s">
        <v>1694</v>
      </c>
      <c r="X119" s="32" t="s">
        <v>727</v>
      </c>
      <c r="Y119" s="32" t="s">
        <v>727</v>
      </c>
      <c r="Z119" s="24"/>
    </row>
    <row r="120" spans="11:19" ht="12.75">
      <c r="K120" s="27"/>
      <c r="L120" s="27">
        <v>1</v>
      </c>
      <c r="M120" s="27">
        <v>1</v>
      </c>
      <c r="N120" s="116" t="s">
        <v>1425</v>
      </c>
      <c r="O120" s="34" t="s">
        <v>1803</v>
      </c>
      <c r="P120" s="132" t="s">
        <v>5</v>
      </c>
      <c r="Q120" s="34" t="s">
        <v>364</v>
      </c>
      <c r="S120" s="25"/>
    </row>
    <row r="121" spans="11:25" ht="12.75">
      <c r="K121" s="27"/>
      <c r="L121" s="27">
        <v>1</v>
      </c>
      <c r="M121" s="27">
        <v>1</v>
      </c>
      <c r="N121" s="116" t="s">
        <v>1045</v>
      </c>
      <c r="O121" s="34" t="s">
        <v>625</v>
      </c>
      <c r="P121" s="132" t="s">
        <v>1890</v>
      </c>
      <c r="Q121" s="34" t="s">
        <v>364</v>
      </c>
      <c r="S121" s="25"/>
      <c r="W121" s="27" t="s">
        <v>1696</v>
      </c>
      <c r="X121" s="27" t="s">
        <v>1841</v>
      </c>
      <c r="Y121" s="27" t="s">
        <v>1844</v>
      </c>
    </row>
    <row r="122" spans="11:25" ht="12.75">
      <c r="K122" s="27"/>
      <c r="L122" s="27"/>
      <c r="M122" s="27">
        <v>1</v>
      </c>
      <c r="N122" s="116" t="s">
        <v>1104</v>
      </c>
      <c r="O122" s="34" t="s">
        <v>1784</v>
      </c>
      <c r="P122" s="132" t="s">
        <v>1008</v>
      </c>
      <c r="Q122" s="34" t="s">
        <v>364</v>
      </c>
      <c r="S122" s="25"/>
      <c r="W122" s="27" t="s">
        <v>1697</v>
      </c>
      <c r="X122" s="27" t="s">
        <v>1842</v>
      </c>
      <c r="Y122" t="s">
        <v>1843</v>
      </c>
    </row>
    <row r="123" spans="11:25" ht="12.75">
      <c r="K123" s="27"/>
      <c r="L123" s="27"/>
      <c r="M123" s="27"/>
      <c r="S123" s="25"/>
      <c r="X123" s="27"/>
      <c r="Y123" s="27"/>
    </row>
    <row r="124" spans="11:19" ht="12.75">
      <c r="K124" s="27"/>
      <c r="L124" s="27"/>
      <c r="M124" s="27">
        <v>1</v>
      </c>
      <c r="N124" s="116" t="s">
        <v>1933</v>
      </c>
      <c r="O124" s="34" t="s">
        <v>1934</v>
      </c>
      <c r="P124" s="132" t="s">
        <v>1105</v>
      </c>
      <c r="Q124" t="s">
        <v>735</v>
      </c>
      <c r="R124" s="84" t="s">
        <v>1935</v>
      </c>
      <c r="S124" s="25" t="s">
        <v>298</v>
      </c>
    </row>
    <row r="125" spans="11:24" ht="12.75">
      <c r="K125" s="27"/>
      <c r="L125" s="27"/>
      <c r="M125" s="27"/>
      <c r="S125" s="25"/>
      <c r="X125" s="32" t="s">
        <v>742</v>
      </c>
    </row>
    <row r="126" spans="11:19" ht="12.75">
      <c r="K126" s="27"/>
      <c r="L126" s="27">
        <v>1</v>
      </c>
      <c r="M126" s="27">
        <v>1</v>
      </c>
      <c r="N126" s="116" t="s">
        <v>919</v>
      </c>
      <c r="P126" s="132" t="s">
        <v>1162</v>
      </c>
      <c r="Q126" t="s">
        <v>903</v>
      </c>
      <c r="R126" s="25" t="s">
        <v>916</v>
      </c>
      <c r="S126" s="25" t="s">
        <v>917</v>
      </c>
    </row>
    <row r="127" spans="11:25" ht="12.75">
      <c r="K127" s="27"/>
      <c r="L127" s="27"/>
      <c r="M127" s="27">
        <v>1</v>
      </c>
      <c r="N127" s="116" t="s">
        <v>920</v>
      </c>
      <c r="P127" s="132" t="s">
        <v>1194</v>
      </c>
      <c r="Q127" t="s">
        <v>903</v>
      </c>
      <c r="R127" s="25" t="s">
        <v>916</v>
      </c>
      <c r="S127" s="25" t="s">
        <v>918</v>
      </c>
      <c r="X127" s="27" t="s">
        <v>1700</v>
      </c>
      <c r="Y127" s="27" t="s">
        <v>743</v>
      </c>
    </row>
    <row r="128" spans="11:19" ht="12.75">
      <c r="K128" s="27"/>
      <c r="L128" s="27"/>
      <c r="M128" s="27"/>
      <c r="S128" s="25"/>
    </row>
    <row r="129" spans="11:19" ht="12.75">
      <c r="K129" s="27"/>
      <c r="L129" s="27"/>
      <c r="M129" s="27"/>
      <c r="S129" s="25"/>
    </row>
    <row r="130" spans="15:19" ht="12.75">
      <c r="O130" s="11" t="s">
        <v>1176</v>
      </c>
      <c r="S130" s="25"/>
    </row>
    <row r="131" spans="9:19" ht="12.75">
      <c r="I131" s="1" t="s">
        <v>590</v>
      </c>
      <c r="S131" s="25"/>
    </row>
    <row r="132" spans="11:19" ht="12.75">
      <c r="K132" s="24" t="s">
        <v>740</v>
      </c>
      <c r="S132" s="40"/>
    </row>
    <row r="133" ht="12.75">
      <c r="S133" s="27"/>
    </row>
    <row r="134" spans="11:20" ht="12.75">
      <c r="K134" s="27" t="s">
        <v>1695</v>
      </c>
      <c r="L134" s="27" t="s">
        <v>577</v>
      </c>
      <c r="M134" s="27" t="s">
        <v>578</v>
      </c>
      <c r="T134" s="32"/>
    </row>
    <row r="135" spans="11:20" ht="12.75">
      <c r="K135" s="32" t="s">
        <v>1147</v>
      </c>
      <c r="L135" s="32" t="s">
        <v>1834</v>
      </c>
      <c r="M135" s="32" t="s">
        <v>1834</v>
      </c>
      <c r="N135" s="32" t="s">
        <v>1825</v>
      </c>
      <c r="O135" s="32" t="s">
        <v>900</v>
      </c>
      <c r="P135" s="32" t="s">
        <v>3</v>
      </c>
      <c r="Q135" s="32" t="s">
        <v>2</v>
      </c>
      <c r="R135" s="32" t="s">
        <v>1069</v>
      </c>
      <c r="S135" s="32" t="s">
        <v>901</v>
      </c>
      <c r="T135" s="34"/>
    </row>
    <row r="137" ht="12.75">
      <c r="S137" s="25"/>
    </row>
    <row r="138" spans="12:19" ht="12.75">
      <c r="L138" s="27">
        <v>1</v>
      </c>
      <c r="M138" s="27">
        <v>1</v>
      </c>
      <c r="N138" s="116" t="s">
        <v>919</v>
      </c>
      <c r="P138" s="132" t="s">
        <v>1162</v>
      </c>
      <c r="Q138" t="s">
        <v>903</v>
      </c>
      <c r="R138" s="25" t="s">
        <v>916</v>
      </c>
      <c r="S138" s="25" t="s">
        <v>917</v>
      </c>
    </row>
    <row r="139" spans="12:19" ht="12.75">
      <c r="L139" s="27"/>
      <c r="M139" s="27">
        <v>1</v>
      </c>
      <c r="N139" s="116" t="s">
        <v>920</v>
      </c>
      <c r="P139" s="132" t="s">
        <v>1194</v>
      </c>
      <c r="Q139" t="s">
        <v>903</v>
      </c>
      <c r="R139" s="25" t="s">
        <v>916</v>
      </c>
      <c r="S139" s="25" t="s">
        <v>918</v>
      </c>
    </row>
    <row r="141" spans="11:19" ht="12.75">
      <c r="K141" s="27"/>
      <c r="L141" s="27"/>
      <c r="M141" s="27"/>
      <c r="S141" s="25"/>
    </row>
    <row r="143" spans="11:19" ht="12.75">
      <c r="K143" s="27"/>
      <c r="L143" s="27"/>
      <c r="M143" s="27"/>
      <c r="N143" s="116"/>
      <c r="P143" s="132"/>
      <c r="Q143" s="34"/>
      <c r="S143" s="25"/>
    </row>
    <row r="144" spans="11:19" ht="12.75">
      <c r="K144" s="27"/>
      <c r="L144" s="27"/>
      <c r="M144" s="27"/>
      <c r="S144" s="25"/>
    </row>
    <row r="145" ht="12.75">
      <c r="K145" s="27"/>
    </row>
    <row r="146" ht="12.75">
      <c r="K146" s="27"/>
    </row>
    <row r="147" spans="11:19" ht="12.75">
      <c r="K147" s="27"/>
      <c r="L147" s="27"/>
      <c r="M147" s="27"/>
      <c r="S147" s="25"/>
    </row>
    <row r="148" spans="11:19" ht="12.75">
      <c r="K148" s="27"/>
      <c r="L148" s="27"/>
      <c r="M148" s="27"/>
      <c r="S148" s="25"/>
    </row>
    <row r="149" spans="11:19" ht="12.75">
      <c r="K149" s="27"/>
      <c r="L149" s="27"/>
      <c r="M149" s="27"/>
      <c r="S149" s="25"/>
    </row>
    <row r="152" ht="12.75">
      <c r="I152" s="1" t="s">
        <v>593</v>
      </c>
    </row>
    <row r="161" ht="12.75">
      <c r="S161" s="25"/>
    </row>
    <row r="162" ht="12.75">
      <c r="S162" s="25"/>
    </row>
    <row r="163" ht="12.75">
      <c r="S163" s="25"/>
    </row>
    <row r="164" ht="12.75">
      <c r="S164" s="25"/>
    </row>
    <row r="165" ht="12.75">
      <c r="S165" s="25"/>
    </row>
    <row r="166" ht="12.75">
      <c r="S166" s="25"/>
    </row>
    <row r="167" ht="12.75">
      <c r="S167" s="25"/>
    </row>
    <row r="168" ht="12.75">
      <c r="S168" s="25"/>
    </row>
    <row r="169" ht="12.75">
      <c r="S169" s="25"/>
    </row>
    <row r="170" ht="12.75">
      <c r="S170" s="25"/>
    </row>
    <row r="171" ht="12.75">
      <c r="S171" s="25"/>
    </row>
    <row r="172" spans="9:19" ht="12.75">
      <c r="I172" s="1" t="s">
        <v>608</v>
      </c>
      <c r="S172" s="25"/>
    </row>
    <row r="173" ht="12.75">
      <c r="S173" s="25"/>
    </row>
    <row r="174" ht="12.75">
      <c r="S174" s="25"/>
    </row>
    <row r="194" ht="12.75">
      <c r="I194" s="1" t="s">
        <v>607</v>
      </c>
    </row>
    <row r="214" ht="12.75">
      <c r="I214" s="1" t="s">
        <v>1708</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O215"/>
  <sheetViews>
    <sheetView workbookViewId="0" topLeftCell="I98">
      <selection activeCell="P64" sqref="P64"/>
    </sheetView>
  </sheetViews>
  <sheetFormatPr defaultColWidth="9.140625" defaultRowHeight="12.75"/>
  <cols>
    <col min="1" max="11" width="10.421875" style="0" customWidth="1"/>
    <col min="12" max="12" width="10.57421875" style="0" customWidth="1"/>
    <col min="13" max="13" width="10.7109375" style="0" customWidth="1"/>
    <col min="14" max="14" width="11.7109375" style="0" customWidth="1"/>
    <col min="15" max="16" width="12.421875" style="0" customWidth="1"/>
    <col min="17" max="17" width="11.140625" style="0" customWidth="1"/>
    <col min="18" max="24" width="10.421875" style="0" customWidth="1"/>
    <col min="25" max="25" width="3.421875" style="0" customWidth="1"/>
    <col min="26" max="37" width="10.421875" style="0" customWidth="1"/>
    <col min="38" max="38" width="4.00390625" style="0" customWidth="1"/>
    <col min="39" max="16384" width="10.421875" style="0" customWidth="1"/>
  </cols>
  <sheetData>
    <row r="1" spans="1:41"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Y1" s="3"/>
      <c r="Z1" s="3" t="s">
        <v>597</v>
      </c>
      <c r="AA1" t="s">
        <v>634</v>
      </c>
      <c r="AB1" s="8" t="s">
        <v>602</v>
      </c>
      <c r="AC1" s="15" t="s">
        <v>594</v>
      </c>
      <c r="AD1" t="s">
        <v>634</v>
      </c>
      <c r="AE1" s="8" t="s">
        <v>602</v>
      </c>
      <c r="AF1" s="15" t="s">
        <v>595</v>
      </c>
      <c r="AG1" t="s">
        <v>634</v>
      </c>
      <c r="AH1" s="8" t="s">
        <v>602</v>
      </c>
      <c r="AI1" s="15" t="s">
        <v>596</v>
      </c>
      <c r="AJ1" t="s">
        <v>634</v>
      </c>
      <c r="AK1" s="8" t="s">
        <v>602</v>
      </c>
      <c r="AL1" s="15"/>
      <c r="AM1" s="1" t="s">
        <v>604</v>
      </c>
      <c r="AN1" t="s">
        <v>634</v>
      </c>
      <c r="AO1" s="8" t="s">
        <v>602</v>
      </c>
    </row>
    <row r="2" spans="1:41" ht="12.75">
      <c r="A2" s="113" t="s">
        <v>527</v>
      </c>
      <c r="C2" s="8"/>
      <c r="D2" s="4"/>
      <c r="E2" s="8"/>
      <c r="F2" s="8"/>
      <c r="G2" s="4"/>
      <c r="I2" s="8"/>
      <c r="J2" s="4"/>
      <c r="L2" s="8"/>
      <c r="M2" s="4"/>
      <c r="O2" s="8"/>
      <c r="P2" s="4"/>
      <c r="R2" s="8"/>
      <c r="S2" s="4"/>
      <c r="U2" s="8"/>
      <c r="V2" s="4"/>
      <c r="X2" s="8"/>
      <c r="Y2" s="4"/>
      <c r="AE2" s="8"/>
      <c r="AF2" s="4"/>
      <c r="AH2" s="8"/>
      <c r="AI2" s="4"/>
      <c r="AK2" s="8"/>
      <c r="AL2" s="4"/>
      <c r="AM2" s="24" t="s">
        <v>605</v>
      </c>
      <c r="AO2" s="8"/>
    </row>
    <row r="3" spans="1:41" ht="12.75">
      <c r="A3" s="8">
        <v>0</v>
      </c>
      <c r="B3" s="103"/>
      <c r="C3" s="7">
        <f aca="true" t="shared" si="0" ref="C3:C13">B3*1.688</f>
        <v>0</v>
      </c>
      <c r="D3" s="8">
        <v>0</v>
      </c>
      <c r="E3" s="104"/>
      <c r="F3" s="7">
        <f aca="true" t="shared" si="1" ref="F3:F13">E3*1.688</f>
        <v>0</v>
      </c>
      <c r="G3" s="8">
        <v>0</v>
      </c>
      <c r="H3" s="56"/>
      <c r="I3" s="7">
        <f aca="true" t="shared" si="2" ref="I3:I11">H3*1.688</f>
        <v>0</v>
      </c>
      <c r="J3" s="8">
        <v>0</v>
      </c>
      <c r="K3" s="56"/>
      <c r="L3" s="7">
        <f aca="true" t="shared" si="3" ref="L3:L10">K3*1.688</f>
        <v>0</v>
      </c>
      <c r="M3" s="8">
        <v>0</v>
      </c>
      <c r="N3" s="56"/>
      <c r="O3" s="7">
        <f aca="true" t="shared" si="4" ref="O3:O9">N3*1.688</f>
        <v>0</v>
      </c>
      <c r="P3" s="8">
        <v>0</v>
      </c>
      <c r="Q3" s="56"/>
      <c r="R3" s="7">
        <f aca="true" t="shared" si="5" ref="R3:R9">Q3*1.688</f>
        <v>0</v>
      </c>
      <c r="S3" s="8">
        <v>0</v>
      </c>
      <c r="T3" s="56"/>
      <c r="U3" s="7">
        <f aca="true" t="shared" si="6" ref="U3:U9">T3*1.688</f>
        <v>0</v>
      </c>
      <c r="V3" s="8">
        <v>0</v>
      </c>
      <c r="W3" s="56"/>
      <c r="X3" s="7">
        <f>W3*1.688</f>
        <v>0</v>
      </c>
      <c r="Y3" s="8"/>
      <c r="Z3" s="8">
        <v>0</v>
      </c>
      <c r="AA3" s="7">
        <f>B3-10</f>
        <v>-10</v>
      </c>
      <c r="AB3" s="7">
        <f aca="true" t="shared" si="7" ref="AB3:AB13">AA3*1.688</f>
        <v>-16.88</v>
      </c>
      <c r="AC3" s="8">
        <v>0</v>
      </c>
      <c r="AD3" s="8"/>
      <c r="AE3" s="7">
        <f aca="true" t="shared" si="8" ref="AE3:AE13">AD3*1.688</f>
        <v>0</v>
      </c>
      <c r="AF3" s="8">
        <v>0</v>
      </c>
      <c r="AG3" s="8"/>
      <c r="AH3" s="7">
        <f aca="true" t="shared" si="9" ref="AH3:AH13">AG3*1.688</f>
        <v>0</v>
      </c>
      <c r="AI3" s="8">
        <v>0</v>
      </c>
      <c r="AJ3" s="7"/>
      <c r="AK3" s="7">
        <f aca="true" t="shared" si="10" ref="AK3:AK11">AJ3*1.688</f>
        <v>0</v>
      </c>
      <c r="AL3" s="8"/>
      <c r="AM3" s="8">
        <v>0</v>
      </c>
      <c r="AN3" s="103"/>
      <c r="AO3" s="7"/>
    </row>
    <row r="4" spans="1:41" ht="12.75">
      <c r="A4" s="6">
        <v>10000</v>
      </c>
      <c r="B4" s="49"/>
      <c r="C4" s="7">
        <f t="shared" si="0"/>
        <v>0</v>
      </c>
      <c r="D4" s="6">
        <v>10000</v>
      </c>
      <c r="E4" s="49"/>
      <c r="F4" s="7">
        <f t="shared" si="1"/>
        <v>0</v>
      </c>
      <c r="G4" s="6">
        <v>10000</v>
      </c>
      <c r="H4" s="52"/>
      <c r="I4" s="7">
        <f t="shared" si="2"/>
        <v>0</v>
      </c>
      <c r="J4" s="6">
        <v>10000</v>
      </c>
      <c r="K4" s="52"/>
      <c r="L4" s="7">
        <f t="shared" si="3"/>
        <v>0</v>
      </c>
      <c r="M4" s="6">
        <v>10000</v>
      </c>
      <c r="N4" s="52"/>
      <c r="O4" s="7">
        <f t="shared" si="4"/>
        <v>0</v>
      </c>
      <c r="P4" s="6">
        <v>10000</v>
      </c>
      <c r="Q4" s="52"/>
      <c r="R4" s="7">
        <f t="shared" si="5"/>
        <v>0</v>
      </c>
      <c r="S4" s="6">
        <v>10000</v>
      </c>
      <c r="T4" s="52"/>
      <c r="U4" s="7">
        <f t="shared" si="6"/>
        <v>0</v>
      </c>
      <c r="V4" s="6">
        <v>10000</v>
      </c>
      <c r="W4" s="52"/>
      <c r="X4" s="7">
        <f>W4*1.688</f>
        <v>0</v>
      </c>
      <c r="Y4" s="20"/>
      <c r="Z4" s="6">
        <v>10000</v>
      </c>
      <c r="AA4" s="7">
        <f>B4-10</f>
        <v>-10</v>
      </c>
      <c r="AB4" s="7">
        <f t="shared" si="7"/>
        <v>-16.88</v>
      </c>
      <c r="AC4" s="6">
        <v>10000</v>
      </c>
      <c r="AD4" s="33"/>
      <c r="AE4" s="7">
        <f t="shared" si="8"/>
        <v>0</v>
      </c>
      <c r="AF4" s="6">
        <v>10000</v>
      </c>
      <c r="AG4" s="52"/>
      <c r="AH4" s="7">
        <f t="shared" si="9"/>
        <v>0</v>
      </c>
      <c r="AI4" s="6">
        <v>10000</v>
      </c>
      <c r="AJ4" s="52"/>
      <c r="AK4" s="7">
        <f t="shared" si="10"/>
        <v>0</v>
      </c>
      <c r="AL4" s="20"/>
      <c r="AM4" s="6">
        <v>10000</v>
      </c>
      <c r="AN4" s="49"/>
      <c r="AO4" s="7"/>
    </row>
    <row r="5" spans="1:41" ht="12.75">
      <c r="A5" s="6">
        <v>20000</v>
      </c>
      <c r="B5" s="49"/>
      <c r="C5" s="7">
        <f t="shared" si="0"/>
        <v>0</v>
      </c>
      <c r="D5" s="6">
        <v>20000</v>
      </c>
      <c r="E5" s="49"/>
      <c r="F5" s="7">
        <f t="shared" si="1"/>
        <v>0</v>
      </c>
      <c r="G5" s="6">
        <v>20000</v>
      </c>
      <c r="H5" s="52"/>
      <c r="I5" s="7">
        <f t="shared" si="2"/>
        <v>0</v>
      </c>
      <c r="J5" s="6">
        <v>20000</v>
      </c>
      <c r="K5" s="52"/>
      <c r="L5" s="7">
        <f t="shared" si="3"/>
        <v>0</v>
      </c>
      <c r="M5" s="13">
        <v>20000</v>
      </c>
      <c r="N5" s="52"/>
      <c r="O5" s="7">
        <f t="shared" si="4"/>
        <v>0</v>
      </c>
      <c r="P5" s="13">
        <v>20000</v>
      </c>
      <c r="Q5" s="52"/>
      <c r="R5" s="7">
        <f t="shared" si="5"/>
        <v>0</v>
      </c>
      <c r="S5" s="13">
        <v>15000</v>
      </c>
      <c r="T5" s="33"/>
      <c r="U5" s="7">
        <f t="shared" si="6"/>
        <v>0</v>
      </c>
      <c r="V5" s="13">
        <v>13333</v>
      </c>
      <c r="W5" s="54"/>
      <c r="X5" s="7">
        <f>W5*1.688</f>
        <v>0</v>
      </c>
      <c r="Y5" s="6"/>
      <c r="Z5" s="6">
        <v>20000</v>
      </c>
      <c r="AA5" s="7">
        <f>B5-10</f>
        <v>-10</v>
      </c>
      <c r="AB5" s="7">
        <f t="shared" si="7"/>
        <v>-16.88</v>
      </c>
      <c r="AC5" s="6">
        <v>20000</v>
      </c>
      <c r="AD5" s="38"/>
      <c r="AE5" s="7">
        <f t="shared" si="8"/>
        <v>0</v>
      </c>
      <c r="AF5" s="6">
        <v>20000</v>
      </c>
      <c r="AG5" s="38"/>
      <c r="AH5" s="7">
        <f t="shared" si="9"/>
        <v>0</v>
      </c>
      <c r="AI5" s="6">
        <v>20000</v>
      </c>
      <c r="AJ5" s="38"/>
      <c r="AK5" s="7">
        <f t="shared" si="10"/>
        <v>0</v>
      </c>
      <c r="AL5" s="6"/>
      <c r="AM5" s="6">
        <v>20000</v>
      </c>
      <c r="AN5" s="49"/>
      <c r="AO5" s="7"/>
    </row>
    <row r="6" spans="1:41" ht="12.75">
      <c r="A6" s="6">
        <v>30000</v>
      </c>
      <c r="B6" s="49"/>
      <c r="C6" s="7">
        <f t="shared" si="0"/>
        <v>0</v>
      </c>
      <c r="D6" s="6">
        <v>30000</v>
      </c>
      <c r="E6" s="49"/>
      <c r="F6" s="7">
        <f t="shared" si="1"/>
        <v>0</v>
      </c>
      <c r="G6" s="6">
        <v>30000</v>
      </c>
      <c r="H6" s="52"/>
      <c r="I6" s="7">
        <f t="shared" si="2"/>
        <v>0</v>
      </c>
      <c r="J6" s="6">
        <v>30000</v>
      </c>
      <c r="K6" s="52"/>
      <c r="L6" s="7">
        <f t="shared" si="3"/>
        <v>0</v>
      </c>
      <c r="M6" s="13">
        <v>25000</v>
      </c>
      <c r="N6" s="54"/>
      <c r="O6" s="7">
        <f t="shared" si="4"/>
        <v>0</v>
      </c>
      <c r="P6" s="13">
        <v>21000</v>
      </c>
      <c r="Q6" s="54"/>
      <c r="R6" s="7">
        <f t="shared" si="5"/>
        <v>0</v>
      </c>
      <c r="S6" s="13">
        <v>16800</v>
      </c>
      <c r="T6" s="54"/>
      <c r="U6" s="7">
        <f t="shared" si="6"/>
        <v>0</v>
      </c>
      <c r="V6" s="13">
        <v>10000</v>
      </c>
      <c r="W6" s="56"/>
      <c r="X6" s="7">
        <f>W6*1.688</f>
        <v>0</v>
      </c>
      <c r="Y6" s="6"/>
      <c r="Z6" s="6">
        <v>30000</v>
      </c>
      <c r="AA6" s="7">
        <f>B6-10</f>
        <v>-10</v>
      </c>
      <c r="AB6" s="7">
        <f t="shared" si="7"/>
        <v>-16.88</v>
      </c>
      <c r="AC6" s="6">
        <v>30000</v>
      </c>
      <c r="AD6" s="33"/>
      <c r="AE6" s="7">
        <f t="shared" si="8"/>
        <v>0</v>
      </c>
      <c r="AF6" s="6">
        <v>30000</v>
      </c>
      <c r="AG6" s="52"/>
      <c r="AH6" s="7">
        <f t="shared" si="9"/>
        <v>0</v>
      </c>
      <c r="AI6" s="6">
        <v>30000</v>
      </c>
      <c r="AJ6" s="38"/>
      <c r="AK6" s="7">
        <f t="shared" si="10"/>
        <v>0</v>
      </c>
      <c r="AL6" s="6"/>
      <c r="AM6" s="6">
        <v>30000</v>
      </c>
      <c r="AN6" s="49"/>
      <c r="AO6" s="7"/>
    </row>
    <row r="7" spans="1:41" ht="12.75">
      <c r="A7" s="6">
        <v>40000</v>
      </c>
      <c r="B7" s="49"/>
      <c r="C7" s="7">
        <f t="shared" si="0"/>
        <v>0</v>
      </c>
      <c r="D7" s="6">
        <v>40000</v>
      </c>
      <c r="E7" s="49"/>
      <c r="F7" s="7">
        <f t="shared" si="1"/>
        <v>0</v>
      </c>
      <c r="G7" s="6">
        <v>36000</v>
      </c>
      <c r="H7" s="54"/>
      <c r="I7" s="7">
        <f t="shared" si="2"/>
        <v>0</v>
      </c>
      <c r="J7" s="13">
        <v>30000</v>
      </c>
      <c r="K7" s="105"/>
      <c r="L7" s="7">
        <f t="shared" si="3"/>
        <v>0</v>
      </c>
      <c r="M7" s="13">
        <v>20000</v>
      </c>
      <c r="N7" s="56"/>
      <c r="O7" s="7">
        <f t="shared" si="4"/>
        <v>0</v>
      </c>
      <c r="P7" s="13">
        <v>20000</v>
      </c>
      <c r="Q7" s="56"/>
      <c r="R7" s="7">
        <f t="shared" si="5"/>
        <v>0</v>
      </c>
      <c r="S7" s="13">
        <v>15000</v>
      </c>
      <c r="T7" s="56"/>
      <c r="U7" s="7">
        <f t="shared" si="6"/>
        <v>0</v>
      </c>
      <c r="V7" s="8">
        <v>0</v>
      </c>
      <c r="W7" s="104"/>
      <c r="X7" s="7">
        <f>W7*1.688</f>
        <v>0</v>
      </c>
      <c r="Y7" s="13"/>
      <c r="Z7" s="6">
        <v>40000</v>
      </c>
      <c r="AA7" s="7">
        <f>B7-10</f>
        <v>-10</v>
      </c>
      <c r="AB7" s="7">
        <f t="shared" si="7"/>
        <v>-16.88</v>
      </c>
      <c r="AC7" s="6">
        <v>40000</v>
      </c>
      <c r="AD7" s="38"/>
      <c r="AE7" s="7">
        <f t="shared" si="8"/>
        <v>0</v>
      </c>
      <c r="AF7" s="6">
        <v>40000</v>
      </c>
      <c r="AG7" s="38"/>
      <c r="AH7" s="7">
        <f t="shared" si="9"/>
        <v>0</v>
      </c>
      <c r="AI7" s="6">
        <v>33000</v>
      </c>
      <c r="AJ7" s="54"/>
      <c r="AK7" s="7">
        <f t="shared" si="10"/>
        <v>0</v>
      </c>
      <c r="AL7" s="6"/>
      <c r="AM7" s="6">
        <v>40000</v>
      </c>
      <c r="AN7" s="49"/>
      <c r="AO7" s="7"/>
    </row>
    <row r="8" spans="1:41" ht="12.75">
      <c r="A8" s="21">
        <v>46000</v>
      </c>
      <c r="B8" s="54"/>
      <c r="C8" s="7">
        <f t="shared" si="0"/>
        <v>0</v>
      </c>
      <c r="D8" s="21">
        <v>42000</v>
      </c>
      <c r="E8" s="54"/>
      <c r="F8" s="7">
        <f t="shared" si="1"/>
        <v>0</v>
      </c>
      <c r="G8" s="13">
        <v>30000</v>
      </c>
      <c r="H8" s="53"/>
      <c r="I8" s="7">
        <f t="shared" si="2"/>
        <v>0</v>
      </c>
      <c r="J8" s="13">
        <v>20000</v>
      </c>
      <c r="K8" s="56"/>
      <c r="L8" s="7">
        <f t="shared" si="3"/>
        <v>0</v>
      </c>
      <c r="M8" s="13">
        <v>10000</v>
      </c>
      <c r="N8" s="56"/>
      <c r="O8" s="7">
        <f t="shared" si="4"/>
        <v>0</v>
      </c>
      <c r="P8" s="13">
        <v>10000</v>
      </c>
      <c r="Q8" s="56"/>
      <c r="R8" s="7">
        <f t="shared" si="5"/>
        <v>0</v>
      </c>
      <c r="S8" s="13">
        <v>10000</v>
      </c>
      <c r="T8" s="56"/>
      <c r="U8" s="7">
        <f t="shared" si="6"/>
        <v>0</v>
      </c>
      <c r="Y8" s="20"/>
      <c r="Z8" s="21">
        <v>47000</v>
      </c>
      <c r="AA8" s="7">
        <f aca="true" t="shared" si="11" ref="AA8:AA13">B8+10</f>
        <v>10</v>
      </c>
      <c r="AB8" s="7">
        <f t="shared" si="7"/>
        <v>16.88</v>
      </c>
      <c r="AC8" s="21">
        <v>46000</v>
      </c>
      <c r="AD8" s="54"/>
      <c r="AE8" s="7">
        <f t="shared" si="8"/>
        <v>0</v>
      </c>
      <c r="AF8" s="21">
        <v>42000</v>
      </c>
      <c r="AG8" s="54"/>
      <c r="AH8" s="7">
        <f t="shared" si="9"/>
        <v>0</v>
      </c>
      <c r="AI8" s="13">
        <v>30000</v>
      </c>
      <c r="AJ8" s="53"/>
      <c r="AK8" s="7">
        <f t="shared" si="10"/>
        <v>0</v>
      </c>
      <c r="AL8" s="6"/>
      <c r="AM8" s="21">
        <v>46000</v>
      </c>
      <c r="AN8" s="54"/>
      <c r="AO8" s="7"/>
    </row>
    <row r="9" spans="1:41" ht="12.75">
      <c r="A9" s="13">
        <v>40000</v>
      </c>
      <c r="B9" s="49"/>
      <c r="C9" s="7">
        <f t="shared" si="0"/>
        <v>0</v>
      </c>
      <c r="D9" s="13">
        <v>40000</v>
      </c>
      <c r="E9" s="53"/>
      <c r="F9" s="7">
        <f t="shared" si="1"/>
        <v>0</v>
      </c>
      <c r="G9" s="13">
        <v>20000</v>
      </c>
      <c r="H9" s="53"/>
      <c r="I9" s="7">
        <f t="shared" si="2"/>
        <v>0</v>
      </c>
      <c r="J9" s="13">
        <v>10000</v>
      </c>
      <c r="K9" s="56"/>
      <c r="L9" s="7">
        <f t="shared" si="3"/>
        <v>0</v>
      </c>
      <c r="M9" s="8">
        <v>0</v>
      </c>
      <c r="N9" s="105"/>
      <c r="O9" s="7">
        <f t="shared" si="4"/>
        <v>0</v>
      </c>
      <c r="P9" s="8">
        <v>0</v>
      </c>
      <c r="Q9" s="55"/>
      <c r="R9" s="7">
        <f t="shared" si="5"/>
        <v>0</v>
      </c>
      <c r="S9" s="8">
        <v>0</v>
      </c>
      <c r="T9" s="104"/>
      <c r="U9" s="7">
        <f t="shared" si="6"/>
        <v>0</v>
      </c>
      <c r="Y9" s="8"/>
      <c r="Z9" s="13">
        <v>40000</v>
      </c>
      <c r="AA9" s="7">
        <f t="shared" si="11"/>
        <v>10</v>
      </c>
      <c r="AB9" s="7">
        <f t="shared" si="7"/>
        <v>16.88</v>
      </c>
      <c r="AC9" s="13">
        <v>40000</v>
      </c>
      <c r="AD9" s="49"/>
      <c r="AE9" s="7">
        <f t="shared" si="8"/>
        <v>0</v>
      </c>
      <c r="AF9" s="13">
        <v>40000</v>
      </c>
      <c r="AG9" s="53"/>
      <c r="AH9" s="7">
        <f t="shared" si="9"/>
        <v>0</v>
      </c>
      <c r="AI9" s="13">
        <v>20000</v>
      </c>
      <c r="AJ9" s="53"/>
      <c r="AK9" s="7">
        <f t="shared" si="10"/>
        <v>0</v>
      </c>
      <c r="AL9" s="13"/>
      <c r="AM9" s="13">
        <v>40000</v>
      </c>
      <c r="AN9" s="49"/>
      <c r="AO9" s="7"/>
    </row>
    <row r="10" spans="1:41" ht="12.75">
      <c r="A10" s="13">
        <v>30000</v>
      </c>
      <c r="B10" s="49"/>
      <c r="C10" s="7">
        <f t="shared" si="0"/>
        <v>0</v>
      </c>
      <c r="D10" s="13">
        <v>30000</v>
      </c>
      <c r="E10" s="53"/>
      <c r="F10" s="7">
        <f t="shared" si="1"/>
        <v>0</v>
      </c>
      <c r="G10" s="13">
        <v>10000</v>
      </c>
      <c r="H10" s="56"/>
      <c r="I10" s="7">
        <f t="shared" si="2"/>
        <v>0</v>
      </c>
      <c r="J10" s="8">
        <v>0</v>
      </c>
      <c r="K10" s="105"/>
      <c r="L10" s="7">
        <f t="shared" si="3"/>
        <v>0</v>
      </c>
      <c r="M10" s="6"/>
      <c r="N10" s="98"/>
      <c r="O10" s="7"/>
      <c r="P10" s="13"/>
      <c r="Q10" s="98"/>
      <c r="R10" s="7"/>
      <c r="S10" s="20"/>
      <c r="T10" s="7"/>
      <c r="U10" s="7"/>
      <c r="V10" s="20"/>
      <c r="W10" s="7"/>
      <c r="X10" s="7"/>
      <c r="Z10" s="13">
        <v>30000</v>
      </c>
      <c r="AA10" s="7">
        <f t="shared" si="11"/>
        <v>10</v>
      </c>
      <c r="AB10" s="7">
        <f t="shared" si="7"/>
        <v>16.88</v>
      </c>
      <c r="AC10" s="13">
        <v>30000</v>
      </c>
      <c r="AD10" s="49"/>
      <c r="AE10" s="7">
        <f t="shared" si="8"/>
        <v>0</v>
      </c>
      <c r="AF10" s="13">
        <v>30000</v>
      </c>
      <c r="AG10" s="53"/>
      <c r="AH10" s="7">
        <f t="shared" si="9"/>
        <v>0</v>
      </c>
      <c r="AI10" s="13">
        <v>10000</v>
      </c>
      <c r="AJ10" s="56"/>
      <c r="AK10" s="7">
        <f t="shared" si="10"/>
        <v>0</v>
      </c>
      <c r="AL10" s="13"/>
      <c r="AM10" s="13">
        <v>30000</v>
      </c>
      <c r="AN10" s="49"/>
      <c r="AO10" s="7"/>
    </row>
    <row r="11" spans="1:41" ht="12.75">
      <c r="A11" s="13">
        <v>20000</v>
      </c>
      <c r="B11" s="49"/>
      <c r="C11" s="7">
        <f t="shared" si="0"/>
        <v>0</v>
      </c>
      <c r="D11" s="13">
        <v>20000</v>
      </c>
      <c r="E11" s="53"/>
      <c r="F11" s="7">
        <f t="shared" si="1"/>
        <v>0</v>
      </c>
      <c r="G11" s="8">
        <v>0</v>
      </c>
      <c r="H11" s="55"/>
      <c r="I11" s="7">
        <f t="shared" si="2"/>
        <v>0</v>
      </c>
      <c r="J11" s="20"/>
      <c r="K11" s="97"/>
      <c r="L11" s="7"/>
      <c r="P11" s="20"/>
      <c r="Q11" s="98"/>
      <c r="R11" s="7"/>
      <c r="S11" s="8"/>
      <c r="T11" s="97"/>
      <c r="U11" s="7"/>
      <c r="V11" s="8"/>
      <c r="W11" s="97"/>
      <c r="X11" s="7"/>
      <c r="Y11" s="13"/>
      <c r="Z11" s="13">
        <v>20000</v>
      </c>
      <c r="AA11" s="7">
        <f t="shared" si="11"/>
        <v>10</v>
      </c>
      <c r="AB11" s="7">
        <f t="shared" si="7"/>
        <v>16.88</v>
      </c>
      <c r="AC11" s="13">
        <v>20000</v>
      </c>
      <c r="AD11" s="49"/>
      <c r="AE11" s="7">
        <f t="shared" si="8"/>
        <v>0</v>
      </c>
      <c r="AF11" s="13">
        <v>20000</v>
      </c>
      <c r="AG11" s="53"/>
      <c r="AH11" s="7">
        <f t="shared" si="9"/>
        <v>0</v>
      </c>
      <c r="AI11" s="8">
        <v>0</v>
      </c>
      <c r="AJ11" s="55"/>
      <c r="AK11" s="7">
        <f t="shared" si="10"/>
        <v>0</v>
      </c>
      <c r="AL11" s="13"/>
      <c r="AM11" s="13">
        <v>20000</v>
      </c>
      <c r="AN11" s="49"/>
      <c r="AO11" s="7"/>
    </row>
    <row r="12" spans="1:41" ht="12.75">
      <c r="A12" s="13">
        <v>10000</v>
      </c>
      <c r="B12" s="49"/>
      <c r="C12" s="7">
        <f t="shared" si="0"/>
        <v>0</v>
      </c>
      <c r="D12" s="13">
        <v>10000</v>
      </c>
      <c r="E12" s="53"/>
      <c r="F12" s="7">
        <f t="shared" si="1"/>
        <v>0</v>
      </c>
      <c r="G12" s="20"/>
      <c r="H12" s="97"/>
      <c r="I12" s="7"/>
      <c r="M12" s="20"/>
      <c r="N12" s="98"/>
      <c r="O12" s="7"/>
      <c r="P12" s="8"/>
      <c r="Q12" s="97"/>
      <c r="R12" s="7"/>
      <c r="S12" s="8"/>
      <c r="T12" s="8"/>
      <c r="U12" s="7"/>
      <c r="V12" s="20"/>
      <c r="X12" s="7"/>
      <c r="Y12" s="20"/>
      <c r="Z12" s="13">
        <v>10000</v>
      </c>
      <c r="AA12" s="7">
        <f t="shared" si="11"/>
        <v>10</v>
      </c>
      <c r="AB12" s="7">
        <f t="shared" si="7"/>
        <v>16.88</v>
      </c>
      <c r="AC12" s="13">
        <v>10000</v>
      </c>
      <c r="AD12" s="49"/>
      <c r="AE12" s="7">
        <f t="shared" si="8"/>
        <v>0</v>
      </c>
      <c r="AF12" s="13">
        <v>10000</v>
      </c>
      <c r="AG12" s="53"/>
      <c r="AH12" s="7">
        <f t="shared" si="9"/>
        <v>0</v>
      </c>
      <c r="AI12" s="20"/>
      <c r="AK12" s="7"/>
      <c r="AL12" s="20"/>
      <c r="AM12" s="13">
        <v>10000</v>
      </c>
      <c r="AN12" s="49"/>
      <c r="AO12" s="7"/>
    </row>
    <row r="13" spans="1:41" ht="12.75">
      <c r="A13" s="8">
        <v>0</v>
      </c>
      <c r="B13" s="45"/>
      <c r="C13" s="7">
        <f t="shared" si="0"/>
        <v>0</v>
      </c>
      <c r="D13" s="8">
        <v>0</v>
      </c>
      <c r="E13" s="104"/>
      <c r="F13" s="7">
        <f t="shared" si="1"/>
        <v>0</v>
      </c>
      <c r="V13" s="8"/>
      <c r="X13" s="7"/>
      <c r="Y13" s="8"/>
      <c r="Z13" s="8">
        <v>0</v>
      </c>
      <c r="AA13" s="7">
        <f t="shared" si="11"/>
        <v>10</v>
      </c>
      <c r="AB13" s="7">
        <f t="shared" si="7"/>
        <v>16.88</v>
      </c>
      <c r="AC13" s="8">
        <v>0</v>
      </c>
      <c r="AD13" s="45"/>
      <c r="AE13" s="7">
        <f t="shared" si="8"/>
        <v>0</v>
      </c>
      <c r="AF13" s="8">
        <v>0</v>
      </c>
      <c r="AG13" s="104"/>
      <c r="AH13" s="7">
        <f t="shared" si="9"/>
        <v>0</v>
      </c>
      <c r="AL13" s="8"/>
      <c r="AM13" s="8">
        <v>0</v>
      </c>
      <c r="AN13" s="45"/>
      <c r="AO13" s="7"/>
    </row>
    <row r="15" spans="1:41" ht="12.75">
      <c r="A15" t="s">
        <v>704</v>
      </c>
      <c r="K15" s="25" t="s">
        <v>633</v>
      </c>
      <c r="Z15" t="s">
        <v>606</v>
      </c>
      <c r="AA15" s="7"/>
      <c r="AB15" s="7"/>
      <c r="AC15" s="20"/>
      <c r="AE15" s="7"/>
      <c r="AF15" s="20"/>
      <c r="AH15" s="7"/>
      <c r="AI15" s="8"/>
      <c r="AK15" s="7"/>
      <c r="AL15" s="8"/>
      <c r="AM15" s="20"/>
      <c r="AO15" s="7"/>
    </row>
    <row r="16" spans="1:41" ht="12.75">
      <c r="A16" s="20"/>
      <c r="B16" s="96"/>
      <c r="C16" s="7"/>
      <c r="F16" s="7"/>
      <c r="J16" s="25"/>
      <c r="AM16" s="8"/>
      <c r="AO16" s="7"/>
    </row>
    <row r="17" spans="10:14" ht="12.75">
      <c r="J17" s="25"/>
      <c r="K17" t="s">
        <v>307</v>
      </c>
      <c r="N17" t="s">
        <v>1903</v>
      </c>
    </row>
    <row r="18" spans="10:14" ht="12.75">
      <c r="J18" s="55"/>
      <c r="K18" t="s">
        <v>524</v>
      </c>
      <c r="N18" t="s">
        <v>1904</v>
      </c>
    </row>
    <row r="19" spans="7:11" ht="12.75">
      <c r="G19" s="134"/>
      <c r="K19" t="s">
        <v>525</v>
      </c>
    </row>
    <row r="20" spans="6:24" ht="12.75">
      <c r="F20" s="8"/>
      <c r="G20" s="134"/>
      <c r="K20" t="s">
        <v>960</v>
      </c>
      <c r="N20" t="s">
        <v>1905</v>
      </c>
      <c r="T20" s="22"/>
      <c r="U20" s="22"/>
      <c r="V20" s="8"/>
      <c r="W20" s="22"/>
      <c r="X20" s="22"/>
    </row>
    <row r="21" spans="1:24" ht="12.75">
      <c r="A21" s="33" t="s">
        <v>688</v>
      </c>
      <c r="F21" s="8"/>
      <c r="G21" s="134"/>
      <c r="N21" t="s">
        <v>1906</v>
      </c>
      <c r="T21" s="8"/>
      <c r="U21" s="8"/>
      <c r="V21" s="8"/>
      <c r="W21" s="8"/>
      <c r="X21" s="8"/>
    </row>
    <row r="22" spans="11:24" ht="12.75">
      <c r="K22" t="s">
        <v>962</v>
      </c>
      <c r="T22" s="8"/>
      <c r="U22" s="7"/>
      <c r="V22" s="8"/>
      <c r="W22" s="8"/>
      <c r="X22" s="7"/>
    </row>
    <row r="23" spans="1:24" ht="12.75">
      <c r="A23" t="s">
        <v>598</v>
      </c>
      <c r="S23" s="11"/>
      <c r="T23" s="8"/>
      <c r="U23" s="8"/>
      <c r="V23" s="8"/>
      <c r="W23" s="70"/>
      <c r="X23" s="7"/>
    </row>
    <row r="24" spans="10:24" ht="12.75">
      <c r="J24" s="25"/>
      <c r="V24" s="53"/>
      <c r="W24" s="8"/>
      <c r="X24" s="7"/>
    </row>
    <row r="25" spans="10:24" ht="12.75">
      <c r="J25" s="25"/>
      <c r="N25" s="135" t="s">
        <v>1896</v>
      </c>
      <c r="O25" s="135" t="s">
        <v>1896</v>
      </c>
      <c r="V25" s="103"/>
      <c r="W25" s="22"/>
      <c r="X25" s="22"/>
    </row>
    <row r="26" spans="9:29" ht="12.75">
      <c r="I26" s="1" t="s">
        <v>582</v>
      </c>
      <c r="J26" s="25"/>
      <c r="K26" s="11" t="s">
        <v>526</v>
      </c>
      <c r="L26" s="11" t="s">
        <v>527</v>
      </c>
      <c r="M26" s="11" t="s">
        <v>528</v>
      </c>
      <c r="N26" s="11" t="s">
        <v>1901</v>
      </c>
      <c r="O26" s="11" t="s">
        <v>1902</v>
      </c>
      <c r="Q26" s="144"/>
      <c r="V26" s="11"/>
      <c r="W26" s="11"/>
      <c r="Y26" s="45"/>
      <c r="Z26" s="45"/>
      <c r="AA26" s="45"/>
      <c r="AB26" s="45"/>
      <c r="AC26" s="25"/>
    </row>
    <row r="27" spans="10:28" ht="12.75">
      <c r="J27" s="25"/>
      <c r="K27" s="135"/>
      <c r="L27" s="135"/>
      <c r="M27" s="111" t="s">
        <v>306</v>
      </c>
      <c r="O27" s="23" t="s">
        <v>1926</v>
      </c>
      <c r="T27" s="27"/>
      <c r="U27" s="27"/>
      <c r="Y27" s="45"/>
      <c r="Z27" s="45"/>
      <c r="AA27" s="45"/>
      <c r="AB27" s="45"/>
    </row>
    <row r="28" spans="10:32" ht="12.75">
      <c r="J28" s="25"/>
      <c r="K28" s="27"/>
      <c r="L28" s="27"/>
      <c r="M28" s="27"/>
      <c r="N28" s="27"/>
      <c r="O28" s="27"/>
      <c r="P28" t="s">
        <v>622</v>
      </c>
      <c r="Q28" s="139" t="s">
        <v>1627</v>
      </c>
      <c r="S28" s="134"/>
      <c r="T28" s="27"/>
      <c r="U28" s="27"/>
      <c r="V28" s="27"/>
      <c r="W28" s="72"/>
      <c r="AC28" s="34"/>
      <c r="AD28" s="8"/>
      <c r="AE28" s="22"/>
      <c r="AF28" s="22"/>
    </row>
    <row r="29" spans="10:32" ht="12.75">
      <c r="J29" s="25"/>
      <c r="K29" s="27" t="s">
        <v>309</v>
      </c>
      <c r="L29" s="27" t="s">
        <v>537</v>
      </c>
      <c r="M29" s="27" t="s">
        <v>537</v>
      </c>
      <c r="N29" s="27" t="s">
        <v>1324</v>
      </c>
      <c r="O29" s="27" t="s">
        <v>1931</v>
      </c>
      <c r="P29" t="s">
        <v>830</v>
      </c>
      <c r="Q29" s="24" t="s">
        <v>1328</v>
      </c>
      <c r="S29" s="134"/>
      <c r="T29" s="27"/>
      <c r="U29" s="27"/>
      <c r="V29" s="27"/>
      <c r="W29" s="82"/>
      <c r="AC29" s="34"/>
      <c r="AD29" s="8"/>
      <c r="AE29" s="8"/>
      <c r="AF29" s="8"/>
    </row>
    <row r="30" spans="10:32" ht="12.75">
      <c r="J30" s="25"/>
      <c r="K30" s="27" t="s">
        <v>316</v>
      </c>
      <c r="L30" s="27" t="s">
        <v>538</v>
      </c>
      <c r="M30" s="27" t="s">
        <v>538</v>
      </c>
      <c r="N30" s="27" t="s">
        <v>1922</v>
      </c>
      <c r="O30" s="27" t="s">
        <v>1925</v>
      </c>
      <c r="P30" t="s">
        <v>719</v>
      </c>
      <c r="Q30" s="100" t="s">
        <v>931</v>
      </c>
      <c r="S30" s="134"/>
      <c r="T30" s="27"/>
      <c r="U30" s="27"/>
      <c r="V30" s="23"/>
      <c r="W30" s="107"/>
      <c r="AC30" s="34"/>
      <c r="AD30" s="8"/>
      <c r="AE30" s="8"/>
      <c r="AF30" s="7"/>
    </row>
    <row r="31" spans="10:32" ht="12.75">
      <c r="J31" s="25"/>
      <c r="K31" s="23" t="s">
        <v>317</v>
      </c>
      <c r="L31" s="23" t="s">
        <v>536</v>
      </c>
      <c r="M31" s="23" t="s">
        <v>965</v>
      </c>
      <c r="N31" s="23" t="s">
        <v>1919</v>
      </c>
      <c r="O31" s="23" t="s">
        <v>1923</v>
      </c>
      <c r="Q31" s="144" t="s">
        <v>505</v>
      </c>
      <c r="S31" s="61"/>
      <c r="T31" s="27"/>
      <c r="U31" s="27"/>
      <c r="AC31" s="34"/>
      <c r="AD31" s="8"/>
      <c r="AE31" s="70"/>
      <c r="AF31" s="7"/>
    </row>
    <row r="32" spans="14:32" ht="12.75">
      <c r="N32" s="27"/>
      <c r="O32" s="27"/>
      <c r="Q32" s="134" t="s">
        <v>535</v>
      </c>
      <c r="T32" s="23"/>
      <c r="U32" s="23"/>
      <c r="V32" s="34"/>
      <c r="AD32" s="8"/>
      <c r="AE32" s="8"/>
      <c r="AF32" s="7"/>
    </row>
    <row r="33" spans="10:32" ht="12.75">
      <c r="J33" s="25"/>
      <c r="N33" s="27"/>
      <c r="O33" s="27"/>
      <c r="T33" s="45"/>
      <c r="U33" s="11"/>
      <c r="V33" s="39"/>
      <c r="AB33" s="22"/>
      <c r="AD33" s="8"/>
      <c r="AE33" s="22"/>
      <c r="AF33" s="22"/>
    </row>
    <row r="34" spans="10:32" ht="12.75">
      <c r="J34" s="25"/>
      <c r="K34" s="82">
        <v>435</v>
      </c>
      <c r="L34" s="82">
        <v>435</v>
      </c>
      <c r="M34" s="82">
        <v>435</v>
      </c>
      <c r="N34" s="27">
        <v>610</v>
      </c>
      <c r="O34" s="27">
        <v>610</v>
      </c>
      <c r="P34" t="s">
        <v>723</v>
      </c>
      <c r="Y34" s="27"/>
      <c r="Z34" s="27"/>
      <c r="AA34" s="27"/>
      <c r="AB34" s="82"/>
      <c r="AD34" s="8"/>
      <c r="AE34" s="8"/>
      <c r="AF34" s="7"/>
    </row>
    <row r="35" spans="11:32" ht="12.75">
      <c r="K35" s="77">
        <f>K34*6.5</f>
        <v>2827.5</v>
      </c>
      <c r="L35" s="77">
        <f>L34*6.5</f>
        <v>2827.5</v>
      </c>
      <c r="M35" s="77">
        <f>M34*6.5</f>
        <v>2827.5</v>
      </c>
      <c r="N35" s="77">
        <f>N34*6.5</f>
        <v>3965</v>
      </c>
      <c r="O35" s="77">
        <f>O34*6.5</f>
        <v>3965</v>
      </c>
      <c r="P35" t="s">
        <v>266</v>
      </c>
      <c r="R35" s="24" t="s">
        <v>667</v>
      </c>
      <c r="T35" s="82"/>
      <c r="U35" s="82"/>
      <c r="X35" s="77"/>
      <c r="Y35" s="77"/>
      <c r="Z35" s="77"/>
      <c r="AA35" s="77"/>
      <c r="AB35" s="77"/>
      <c r="AD35" s="8"/>
      <c r="AE35" s="70"/>
      <c r="AF35" s="7"/>
    </row>
    <row r="36" spans="10:28" ht="12.75">
      <c r="J36" s="25"/>
      <c r="K36" s="77">
        <f>K34*6.8</f>
        <v>2958</v>
      </c>
      <c r="L36" s="77">
        <f>L34*6.8</f>
        <v>2958</v>
      </c>
      <c r="M36" s="77">
        <f>M34*6.8</f>
        <v>2958</v>
      </c>
      <c r="N36" s="77">
        <f>N34*6.8</f>
        <v>4148</v>
      </c>
      <c r="O36" s="77">
        <f>O34*6.8</f>
        <v>4148</v>
      </c>
      <c r="P36" t="s">
        <v>722</v>
      </c>
      <c r="R36" s="24" t="s">
        <v>668</v>
      </c>
      <c r="T36" s="77"/>
      <c r="U36" s="77"/>
      <c r="X36" s="77"/>
      <c r="Y36" s="77"/>
      <c r="Z36" s="77"/>
      <c r="AA36" s="77"/>
      <c r="AB36" s="77"/>
    </row>
    <row r="37" spans="11:28" ht="12.75">
      <c r="K37" s="23" t="s">
        <v>1772</v>
      </c>
      <c r="L37" s="23" t="s">
        <v>1818</v>
      </c>
      <c r="M37" s="23" t="s">
        <v>1815</v>
      </c>
      <c r="N37" s="23" t="s">
        <v>1091</v>
      </c>
      <c r="O37" s="23" t="s">
        <v>221</v>
      </c>
      <c r="T37" s="77"/>
      <c r="U37" s="77"/>
      <c r="Y37" s="23"/>
      <c r="Z37" s="23"/>
      <c r="AA37" s="23"/>
      <c r="AB37" s="23"/>
    </row>
    <row r="38" spans="10:27" ht="12.75">
      <c r="J38" s="25"/>
      <c r="N38" s="27"/>
      <c r="O38" s="27"/>
      <c r="T38" s="23"/>
      <c r="U38" s="107"/>
      <c r="Y38" s="27"/>
      <c r="Z38" s="27"/>
      <c r="AA38" s="27"/>
    </row>
    <row r="39" spans="10:28" ht="12.75">
      <c r="J39" s="25"/>
      <c r="L39" s="68"/>
      <c r="M39" s="145"/>
      <c r="N39" s="27"/>
      <c r="O39" s="27"/>
      <c r="P39" s="14" t="s">
        <v>540</v>
      </c>
      <c r="V39" s="55"/>
      <c r="Y39" s="27"/>
      <c r="Z39" s="27"/>
      <c r="AA39" s="27"/>
      <c r="AB39" s="82"/>
    </row>
    <row r="40" spans="11:28" ht="12.75">
      <c r="K40" s="27" t="s">
        <v>975</v>
      </c>
      <c r="L40" s="27" t="s">
        <v>975</v>
      </c>
      <c r="M40" s="27"/>
      <c r="N40" s="27"/>
      <c r="O40" s="27"/>
      <c r="P40" t="s">
        <v>539</v>
      </c>
      <c r="T40" s="72"/>
      <c r="U40" s="72"/>
      <c r="V40" s="55"/>
      <c r="X40" s="77"/>
      <c r="Y40" s="77"/>
      <c r="Z40" s="77"/>
      <c r="AA40" s="77"/>
      <c r="AB40" s="77"/>
    </row>
    <row r="41" spans="10:28" ht="12.75">
      <c r="J41" s="25"/>
      <c r="K41" s="27" t="s">
        <v>1807</v>
      </c>
      <c r="L41" s="27" t="s">
        <v>1807</v>
      </c>
      <c r="M41" s="27" t="s">
        <v>975</v>
      </c>
      <c r="N41" s="27"/>
      <c r="O41" s="27"/>
      <c r="P41" t="s">
        <v>1480</v>
      </c>
      <c r="T41" s="82"/>
      <c r="U41" s="107"/>
      <c r="V41" s="55"/>
      <c r="X41" s="77"/>
      <c r="Y41" s="77"/>
      <c r="Z41" s="77"/>
      <c r="AA41" s="77"/>
      <c r="AB41" s="77"/>
    </row>
    <row r="42" spans="11:28" ht="12.75">
      <c r="K42" s="27" t="s">
        <v>558</v>
      </c>
      <c r="L42" s="27" t="s">
        <v>558</v>
      </c>
      <c r="M42" s="27" t="s">
        <v>1807</v>
      </c>
      <c r="N42" s="27"/>
      <c r="O42" s="27"/>
      <c r="P42" t="s">
        <v>972</v>
      </c>
      <c r="V42" s="55"/>
      <c r="Y42" s="27"/>
      <c r="Z42" s="23"/>
      <c r="AA42" s="27"/>
      <c r="AB42" s="23"/>
    </row>
    <row r="43" spans="10:30" ht="12.75">
      <c r="J43" s="25"/>
      <c r="K43" s="23" t="s">
        <v>310</v>
      </c>
      <c r="L43" s="23" t="s">
        <v>1683</v>
      </c>
      <c r="M43" s="23" t="s">
        <v>1683</v>
      </c>
      <c r="N43" s="23"/>
      <c r="O43" s="23"/>
      <c r="U43" s="39"/>
      <c r="V43" s="55"/>
      <c r="AD43" s="8"/>
    </row>
    <row r="44" spans="10:32" ht="12.75">
      <c r="J44" s="25"/>
      <c r="L44" s="27"/>
      <c r="M44" s="27"/>
      <c r="N44" s="27"/>
      <c r="O44" s="27"/>
      <c r="P44" s="14" t="s">
        <v>532</v>
      </c>
      <c r="U44" s="39"/>
      <c r="AB44" s="72"/>
      <c r="AD44" s="8"/>
      <c r="AF44" s="32"/>
    </row>
    <row r="45" spans="10:31" ht="12.75">
      <c r="J45" s="25"/>
      <c r="K45" s="27"/>
      <c r="L45" s="27" t="s">
        <v>1807</v>
      </c>
      <c r="N45" s="27"/>
      <c r="O45" s="27"/>
      <c r="P45" t="s">
        <v>539</v>
      </c>
      <c r="U45" s="107"/>
      <c r="V45" s="55"/>
      <c r="AB45" s="73"/>
      <c r="AD45" s="8"/>
      <c r="AE45" s="71"/>
    </row>
    <row r="46" spans="10:22" ht="12.75">
      <c r="J46" s="25"/>
      <c r="L46" s="27" t="s">
        <v>558</v>
      </c>
      <c r="M46" s="27" t="s">
        <v>1807</v>
      </c>
      <c r="N46" s="27"/>
      <c r="O46" s="27"/>
      <c r="P46" t="s">
        <v>1480</v>
      </c>
      <c r="V46" s="55"/>
    </row>
    <row r="47" spans="9:32" ht="12.75">
      <c r="I47" s="1" t="s">
        <v>583</v>
      </c>
      <c r="L47" s="27" t="s">
        <v>1820</v>
      </c>
      <c r="M47" s="27" t="s">
        <v>1820</v>
      </c>
      <c r="N47" s="27"/>
      <c r="O47" s="27"/>
      <c r="P47" t="s">
        <v>972</v>
      </c>
      <c r="U47" s="91"/>
      <c r="AD47" s="8"/>
      <c r="AE47" s="79"/>
      <c r="AF47" s="32"/>
    </row>
    <row r="48" spans="10:31" ht="12.75">
      <c r="J48" s="25"/>
      <c r="K48" s="23" t="s">
        <v>294</v>
      </c>
      <c r="L48" s="23" t="s">
        <v>1683</v>
      </c>
      <c r="M48" s="23" t="s">
        <v>1683</v>
      </c>
      <c r="N48" s="23"/>
      <c r="O48" s="23"/>
      <c r="U48" s="107"/>
      <c r="AE48" s="27"/>
    </row>
    <row r="49" spans="10:32" ht="12.75">
      <c r="J49" s="25"/>
      <c r="K49" s="23"/>
      <c r="N49" s="27"/>
      <c r="O49" s="27"/>
      <c r="V49" s="14"/>
      <c r="AF49" s="80"/>
    </row>
    <row r="50" spans="10:32" ht="12.75">
      <c r="J50" s="25"/>
      <c r="N50" s="27"/>
      <c r="O50" s="27"/>
      <c r="U50" s="71"/>
      <c r="AF50" s="95"/>
    </row>
    <row r="51" spans="10:32" ht="12.75">
      <c r="J51" s="25"/>
      <c r="K51" s="27" t="s">
        <v>318</v>
      </c>
      <c r="L51" s="39" t="s">
        <v>1786</v>
      </c>
      <c r="M51" s="39" t="s">
        <v>1786</v>
      </c>
      <c r="N51" s="39" t="s">
        <v>1345</v>
      </c>
      <c r="O51" s="27"/>
      <c r="P51" s="14" t="s">
        <v>1073</v>
      </c>
      <c r="R51" s="24" t="s">
        <v>984</v>
      </c>
      <c r="T51" s="72"/>
      <c r="U51" s="122"/>
      <c r="AB51" s="39"/>
      <c r="AE51" s="79"/>
      <c r="AF51" s="95"/>
    </row>
    <row r="52" spans="10:32" ht="12.75">
      <c r="J52" s="25"/>
      <c r="K52" s="27" t="s">
        <v>319</v>
      </c>
      <c r="L52" s="39" t="s">
        <v>981</v>
      </c>
      <c r="M52" s="39" t="s">
        <v>981</v>
      </c>
      <c r="N52" s="39" t="s">
        <v>981</v>
      </c>
      <c r="O52" s="27"/>
      <c r="Q52" s="134" t="s">
        <v>982</v>
      </c>
      <c r="T52" s="66"/>
      <c r="AF52" s="95"/>
    </row>
    <row r="53" spans="10:32" ht="12.75">
      <c r="J53" s="25"/>
      <c r="K53" s="23" t="s">
        <v>331</v>
      </c>
      <c r="L53" s="23" t="s">
        <v>534</v>
      </c>
      <c r="M53" s="23" t="s">
        <v>983</v>
      </c>
      <c r="N53" s="23" t="s">
        <v>1916</v>
      </c>
      <c r="Q53" s="134" t="s">
        <v>320</v>
      </c>
      <c r="T53" s="23"/>
      <c r="AF53" s="95"/>
    </row>
    <row r="54" spans="10:32" ht="12.75">
      <c r="J54" s="25"/>
      <c r="K54" s="27"/>
      <c r="L54" s="27"/>
      <c r="M54" s="27"/>
      <c r="N54" s="27"/>
      <c r="O54" s="27"/>
      <c r="Q54" s="24"/>
      <c r="AB54" s="39"/>
      <c r="AE54" s="27"/>
      <c r="AF54" s="95"/>
    </row>
    <row r="55" spans="10:32" ht="12.75">
      <c r="J55" s="25"/>
      <c r="K55" s="27"/>
      <c r="L55" s="27"/>
      <c r="M55" s="27"/>
      <c r="N55" s="27"/>
      <c r="O55" s="27"/>
      <c r="P55" s="14" t="s">
        <v>991</v>
      </c>
      <c r="AC55" s="14"/>
      <c r="AE55" s="79"/>
      <c r="AF55" s="95"/>
    </row>
    <row r="56" spans="10:32" ht="12.75">
      <c r="J56" s="25"/>
      <c r="K56" s="27"/>
      <c r="L56" s="27"/>
      <c r="M56" s="27"/>
      <c r="N56" s="27"/>
      <c r="O56" s="27"/>
      <c r="P56" s="34" t="s">
        <v>1475</v>
      </c>
      <c r="U56" s="60"/>
      <c r="AE56" s="27"/>
      <c r="AF56" s="27"/>
    </row>
    <row r="57" spans="10:32" ht="12.75">
      <c r="J57" s="25"/>
      <c r="K57" s="27"/>
      <c r="L57" s="27"/>
      <c r="M57" s="27"/>
      <c r="N57" s="27"/>
      <c r="O57" s="27"/>
      <c r="P57" s="34" t="s">
        <v>1476</v>
      </c>
      <c r="AB57" s="76"/>
      <c r="AF57" s="27"/>
    </row>
    <row r="58" spans="10:21" ht="12.75">
      <c r="J58" s="25"/>
      <c r="L58" s="27"/>
      <c r="M58" s="27"/>
      <c r="N58" s="27"/>
      <c r="O58" s="27"/>
      <c r="P58" s="34" t="s">
        <v>1477</v>
      </c>
      <c r="U58" s="62"/>
    </row>
    <row r="59" spans="10:29" ht="12.75">
      <c r="J59" s="25"/>
      <c r="K59" s="27"/>
      <c r="L59" s="27"/>
      <c r="M59" s="27"/>
      <c r="N59" s="27"/>
      <c r="O59" s="27"/>
      <c r="P59" s="34" t="s">
        <v>1478</v>
      </c>
      <c r="X59" s="60"/>
      <c r="Y59" s="60"/>
      <c r="Z59" s="60"/>
      <c r="AA59" s="60"/>
      <c r="AB59" s="60"/>
      <c r="AC59" s="11"/>
    </row>
    <row r="60" spans="12:32" ht="12.75">
      <c r="L60" s="27"/>
      <c r="M60" s="27"/>
      <c r="N60" s="27"/>
      <c r="O60" s="27"/>
      <c r="P60" s="34" t="s">
        <v>1479</v>
      </c>
      <c r="U60" s="31"/>
      <c r="AB60" s="27"/>
      <c r="AF60" s="25"/>
    </row>
    <row r="61" spans="10:29" ht="12.75">
      <c r="J61" s="25"/>
      <c r="K61" s="23"/>
      <c r="L61" s="23"/>
      <c r="M61" s="23"/>
      <c r="N61" s="23"/>
      <c r="O61" s="23"/>
      <c r="T61" s="60"/>
      <c r="U61" s="27"/>
      <c r="X61" s="62"/>
      <c r="Y61" s="62"/>
      <c r="Z61" s="62"/>
      <c r="AA61" s="62"/>
      <c r="AB61" s="62"/>
      <c r="AC61" s="34"/>
    </row>
    <row r="62" spans="10:29" ht="12.75">
      <c r="J62" s="25"/>
      <c r="K62" s="27"/>
      <c r="L62" s="27"/>
      <c r="M62" s="27"/>
      <c r="N62" s="27"/>
      <c r="O62" s="27"/>
      <c r="T62" s="27"/>
      <c r="X62" s="27"/>
      <c r="Y62" s="27"/>
      <c r="Z62" s="27"/>
      <c r="AA62" s="27"/>
      <c r="AB62" s="27"/>
      <c r="AC62" s="27"/>
    </row>
    <row r="63" spans="10:29" ht="12.75">
      <c r="J63" s="25"/>
      <c r="K63" s="27"/>
      <c r="L63" s="27"/>
      <c r="M63" s="27"/>
      <c r="N63" s="27"/>
      <c r="O63" s="27"/>
      <c r="T63" s="62"/>
      <c r="X63" s="31"/>
      <c r="Y63" s="31"/>
      <c r="Z63" s="31"/>
      <c r="AA63" s="31"/>
      <c r="AB63" s="31"/>
      <c r="AC63" s="34"/>
    </row>
    <row r="64" spans="10:27" ht="12.75">
      <c r="J64" s="25"/>
      <c r="K64" s="145" t="s">
        <v>323</v>
      </c>
      <c r="L64" s="145" t="s">
        <v>296</v>
      </c>
      <c r="M64" s="145" t="s">
        <v>509</v>
      </c>
      <c r="N64" s="27"/>
      <c r="O64" s="27"/>
      <c r="P64" s="14" t="s">
        <v>1670</v>
      </c>
      <c r="X64" s="23"/>
      <c r="Y64" s="23"/>
      <c r="Z64" s="23"/>
      <c r="AA64" s="23"/>
    </row>
    <row r="65" spans="10:21" ht="12.75">
      <c r="J65" s="70"/>
      <c r="K65" s="27" t="s">
        <v>326</v>
      </c>
      <c r="L65" s="27" t="s">
        <v>1590</v>
      </c>
      <c r="M65" s="27" t="s">
        <v>365</v>
      </c>
      <c r="N65" s="27"/>
      <c r="O65" s="27"/>
      <c r="P65" t="s">
        <v>328</v>
      </c>
      <c r="R65" s="135" t="s">
        <v>1656</v>
      </c>
      <c r="S65" s="135"/>
      <c r="U65" s="60"/>
    </row>
    <row r="66" spans="10:29" ht="12.75">
      <c r="J66" s="25"/>
      <c r="K66" s="27" t="s">
        <v>325</v>
      </c>
      <c r="L66" s="27" t="s">
        <v>541</v>
      </c>
      <c r="M66" s="27" t="s">
        <v>327</v>
      </c>
      <c r="N66" s="27"/>
      <c r="O66" s="27"/>
      <c r="P66" t="s">
        <v>329</v>
      </c>
      <c r="R66" s="135" t="s">
        <v>1589</v>
      </c>
      <c r="S66" s="135"/>
      <c r="U66" s="27"/>
      <c r="Y66" s="27"/>
      <c r="AC66" s="11"/>
    </row>
    <row r="67" spans="10:25" ht="12.75">
      <c r="J67" s="25"/>
      <c r="K67" s="27" t="s">
        <v>324</v>
      </c>
      <c r="L67" s="27" t="s">
        <v>925</v>
      </c>
      <c r="M67" s="27" t="s">
        <v>990</v>
      </c>
      <c r="N67" s="27"/>
      <c r="O67" s="27"/>
      <c r="P67" t="s">
        <v>330</v>
      </c>
      <c r="R67" s="135" t="s">
        <v>1657</v>
      </c>
      <c r="S67" s="135"/>
      <c r="T67" s="60"/>
      <c r="U67" s="27"/>
      <c r="Y67" s="27"/>
    </row>
    <row r="68" spans="9:29" ht="12.75">
      <c r="I68" s="1" t="s">
        <v>584</v>
      </c>
      <c r="J68" s="25"/>
      <c r="K68" s="23" t="s">
        <v>322</v>
      </c>
      <c r="L68" s="23" t="s">
        <v>295</v>
      </c>
      <c r="M68" s="23" t="s">
        <v>997</v>
      </c>
      <c r="N68" s="23"/>
      <c r="O68" s="23"/>
      <c r="T68" s="27"/>
      <c r="AC68" s="32"/>
    </row>
    <row r="69" spans="10:29" ht="12.75">
      <c r="J69" s="25"/>
      <c r="K69" s="27"/>
      <c r="N69" s="27"/>
      <c r="O69" s="27"/>
      <c r="T69" s="27"/>
      <c r="AC69" s="34"/>
    </row>
    <row r="70" spans="10:25" ht="12.75">
      <c r="J70" s="25"/>
      <c r="K70" s="71" t="s">
        <v>314</v>
      </c>
      <c r="L70" s="71" t="s">
        <v>986</v>
      </c>
      <c r="M70" s="71" t="s">
        <v>986</v>
      </c>
      <c r="N70" s="71" t="s">
        <v>1918</v>
      </c>
      <c r="O70" s="27"/>
      <c r="P70" s="14" t="s">
        <v>959</v>
      </c>
      <c r="X70" s="27"/>
      <c r="Y70" s="27"/>
    </row>
    <row r="71" spans="10:15" ht="12.75">
      <c r="J71" s="25"/>
      <c r="K71" s="23" t="s">
        <v>315</v>
      </c>
      <c r="L71" s="23" t="s">
        <v>534</v>
      </c>
      <c r="M71" s="23" t="s">
        <v>985</v>
      </c>
      <c r="N71" s="23" t="s">
        <v>1917</v>
      </c>
      <c r="O71" s="23"/>
    </row>
    <row r="72" spans="10:21" ht="12.75">
      <c r="J72" s="25"/>
      <c r="L72" s="27"/>
      <c r="M72" s="27"/>
      <c r="N72" s="27"/>
      <c r="O72" s="27"/>
      <c r="R72" s="134"/>
      <c r="U72" s="27"/>
    </row>
    <row r="73" spans="10:21" ht="12.75">
      <c r="J73" s="25"/>
      <c r="K73" s="66" t="s">
        <v>1808</v>
      </c>
      <c r="L73" s="66" t="s">
        <v>1808</v>
      </c>
      <c r="M73" s="66" t="s">
        <v>1808</v>
      </c>
      <c r="N73" s="66" t="s">
        <v>1915</v>
      </c>
      <c r="O73" s="27"/>
      <c r="P73" t="s">
        <v>1765</v>
      </c>
      <c r="U73" s="32"/>
    </row>
    <row r="74" spans="11:16" ht="12.75">
      <c r="K74" s="23" t="s">
        <v>313</v>
      </c>
      <c r="L74" s="23" t="s">
        <v>1819</v>
      </c>
      <c r="M74" s="23" t="s">
        <v>1682</v>
      </c>
      <c r="N74" s="23" t="s">
        <v>1916</v>
      </c>
      <c r="O74" s="23"/>
      <c r="P74" t="s">
        <v>1770</v>
      </c>
    </row>
    <row r="75" spans="10:21" ht="12.75">
      <c r="J75" s="25"/>
      <c r="K75" s="27"/>
      <c r="L75" s="27"/>
      <c r="M75" s="27"/>
      <c r="N75" s="27"/>
      <c r="O75" s="27"/>
      <c r="U75" s="40"/>
    </row>
    <row r="76" spans="10:21" ht="12.75">
      <c r="J76" s="25"/>
      <c r="K76" s="27"/>
      <c r="L76" s="27"/>
      <c r="M76" s="27"/>
      <c r="N76" s="27"/>
      <c r="O76" s="27"/>
      <c r="P76" t="s">
        <v>1076</v>
      </c>
      <c r="U76" s="40"/>
    </row>
    <row r="77" spans="10:21" ht="12.75">
      <c r="J77" s="25"/>
      <c r="K77" s="23"/>
      <c r="L77" s="23"/>
      <c r="M77" s="23"/>
      <c r="N77" s="23"/>
      <c r="O77" s="23"/>
      <c r="U77" s="40"/>
    </row>
    <row r="78" spans="10:21" ht="12.75">
      <c r="J78" s="25"/>
      <c r="K78" s="27"/>
      <c r="L78" s="27"/>
      <c r="M78" s="27"/>
      <c r="N78" s="27"/>
      <c r="O78" s="27"/>
      <c r="U78" s="40"/>
    </row>
    <row r="79" spans="10:21" ht="12.75">
      <c r="J79" s="25"/>
      <c r="K79" s="27"/>
      <c r="L79" s="27"/>
      <c r="M79" s="27"/>
      <c r="N79" s="27"/>
      <c r="O79" s="27"/>
      <c r="P79" t="s">
        <v>260</v>
      </c>
      <c r="U79" s="40"/>
    </row>
    <row r="80" spans="10:15" ht="12.75">
      <c r="J80" s="25"/>
      <c r="K80" s="23"/>
      <c r="L80" s="23"/>
      <c r="M80" s="23"/>
      <c r="N80" s="23"/>
      <c r="O80" s="23"/>
    </row>
    <row r="81" spans="10:21" ht="12.75">
      <c r="J81" s="25"/>
      <c r="K81" s="27"/>
      <c r="L81" s="27"/>
      <c r="M81" s="27"/>
      <c r="N81" s="27"/>
      <c r="O81" s="27"/>
      <c r="U81" s="40"/>
    </row>
    <row r="82" spans="10:21" ht="12.75">
      <c r="J82" s="25"/>
      <c r="K82" s="27"/>
      <c r="L82" s="27"/>
      <c r="M82" s="27"/>
      <c r="N82" s="27"/>
      <c r="O82" s="27"/>
      <c r="P82" s="11" t="s">
        <v>1754</v>
      </c>
      <c r="U82" s="40"/>
    </row>
    <row r="83" spans="10:15" ht="12.75">
      <c r="J83" s="25"/>
      <c r="K83" s="27"/>
      <c r="L83" s="27"/>
      <c r="M83" s="27"/>
      <c r="N83" s="27"/>
      <c r="O83" s="27"/>
    </row>
    <row r="84" spans="11:21" ht="12.75">
      <c r="K84" s="39" t="s">
        <v>1779</v>
      </c>
      <c r="L84" s="39" t="s">
        <v>1779</v>
      </c>
      <c r="M84" s="39" t="s">
        <v>1779</v>
      </c>
      <c r="N84" s="27"/>
      <c r="O84" s="27"/>
      <c r="P84" s="34" t="s">
        <v>1877</v>
      </c>
      <c r="U84" s="40"/>
    </row>
    <row r="85" spans="11:15" ht="12.75">
      <c r="K85" s="23" t="s">
        <v>1726</v>
      </c>
      <c r="L85" s="23" t="s">
        <v>976</v>
      </c>
      <c r="M85" s="23" t="s">
        <v>976</v>
      </c>
      <c r="N85" s="23"/>
      <c r="O85" s="23"/>
    </row>
    <row r="86" spans="11:15" ht="12.75">
      <c r="K86" s="27"/>
      <c r="L86" s="27"/>
      <c r="M86" s="27"/>
      <c r="N86" s="27"/>
      <c r="O86" s="27"/>
    </row>
    <row r="87" spans="11:16" ht="12.75">
      <c r="K87" s="27" t="s">
        <v>1865</v>
      </c>
      <c r="L87" s="27" t="s">
        <v>543</v>
      </c>
      <c r="M87" s="27" t="s">
        <v>543</v>
      </c>
      <c r="N87" s="27"/>
      <c r="O87" s="27"/>
      <c r="P87" t="s">
        <v>973</v>
      </c>
    </row>
    <row r="88" spans="11:16" ht="12.75">
      <c r="K88" s="23" t="s">
        <v>321</v>
      </c>
      <c r="L88" s="23" t="s">
        <v>542</v>
      </c>
      <c r="M88" s="23" t="s">
        <v>974</v>
      </c>
      <c r="N88" s="23"/>
      <c r="O88" s="23"/>
      <c r="P88" s="23"/>
    </row>
    <row r="89" spans="9:15" ht="12.75">
      <c r="I89" s="1"/>
      <c r="K89" s="27"/>
      <c r="L89" s="27"/>
      <c r="M89" s="27"/>
      <c r="N89" s="27"/>
      <c r="O89" s="27"/>
    </row>
    <row r="90" spans="9:15" ht="12.75">
      <c r="I90" s="1" t="s">
        <v>585</v>
      </c>
      <c r="N90" s="27"/>
      <c r="O90" s="27"/>
    </row>
    <row r="91" spans="11:16" ht="12.75">
      <c r="K91" s="60" t="s">
        <v>308</v>
      </c>
      <c r="L91" s="60" t="s">
        <v>529</v>
      </c>
      <c r="M91" s="60" t="s">
        <v>1804</v>
      </c>
      <c r="N91" s="60" t="s">
        <v>1910</v>
      </c>
      <c r="O91" s="60" t="s">
        <v>1924</v>
      </c>
      <c r="P91" s="11" t="s">
        <v>715</v>
      </c>
    </row>
    <row r="92" spans="11:15" ht="12.75">
      <c r="K92" s="27"/>
      <c r="L92" s="27"/>
      <c r="M92" s="27"/>
      <c r="N92" s="27"/>
      <c r="O92" s="27"/>
    </row>
    <row r="93" spans="11:17" ht="12.75">
      <c r="K93" s="62">
        <v>5200</v>
      </c>
      <c r="L93" s="62">
        <v>5200</v>
      </c>
      <c r="M93" s="62">
        <v>6090</v>
      </c>
      <c r="N93" s="62">
        <v>5425</v>
      </c>
      <c r="O93" s="62">
        <v>5500</v>
      </c>
      <c r="P93" s="34" t="s">
        <v>1739</v>
      </c>
      <c r="Q93" s="34" t="s">
        <v>1750</v>
      </c>
    </row>
    <row r="94" spans="11:16" ht="12.75">
      <c r="K94" s="27">
        <v>1.12</v>
      </c>
      <c r="L94" s="27">
        <v>1.12</v>
      </c>
      <c r="M94" s="27">
        <v>0.902</v>
      </c>
      <c r="N94" s="27">
        <v>1.01</v>
      </c>
      <c r="O94" s="27">
        <v>1.01</v>
      </c>
      <c r="P94" s="27" t="s">
        <v>714</v>
      </c>
    </row>
    <row r="95" spans="11:17" ht="12.75">
      <c r="K95" s="31">
        <f>(K93*K94)/3600</f>
        <v>1.617777777777778</v>
      </c>
      <c r="L95" s="31">
        <f>(L93*L94)/3600</f>
        <v>1.617777777777778</v>
      </c>
      <c r="M95" s="31">
        <f>(M93*M94)/3600</f>
        <v>1.5258833333333335</v>
      </c>
      <c r="N95" s="31">
        <f>(N93*N94)/3600</f>
        <v>1.522013888888889</v>
      </c>
      <c r="O95" s="31">
        <f>(O93*O94)/3600</f>
        <v>1.5430555555555556</v>
      </c>
      <c r="P95" s="34" t="s">
        <v>1740</v>
      </c>
      <c r="Q95" s="34" t="s">
        <v>1751</v>
      </c>
    </row>
    <row r="96" spans="16:18" ht="12.75">
      <c r="P96" s="27"/>
      <c r="R96" s="134"/>
    </row>
    <row r="97" spans="11:17" ht="12.75">
      <c r="K97" s="27" t="s">
        <v>294</v>
      </c>
      <c r="L97" s="27" t="s">
        <v>294</v>
      </c>
      <c r="M97" s="27" t="s">
        <v>294</v>
      </c>
      <c r="N97" s="62">
        <v>7350</v>
      </c>
      <c r="O97" s="62">
        <v>7650</v>
      </c>
      <c r="P97" s="34" t="s">
        <v>1846</v>
      </c>
      <c r="Q97" s="34" t="s">
        <v>1750</v>
      </c>
    </row>
    <row r="98" spans="14:16" ht="12.75">
      <c r="N98" s="31">
        <v>2</v>
      </c>
      <c r="O98" s="31">
        <v>2</v>
      </c>
      <c r="P98" s="27" t="s">
        <v>714</v>
      </c>
    </row>
    <row r="99" spans="11:17" ht="12.75">
      <c r="K99" s="31"/>
      <c r="L99" s="31"/>
      <c r="M99" s="31"/>
      <c r="N99" s="31">
        <f>(N97*N98)/3600</f>
        <v>4.083333333333333</v>
      </c>
      <c r="O99" s="31">
        <f>(O97*O98)/3600</f>
        <v>4.25</v>
      </c>
      <c r="P99" s="34" t="s">
        <v>1740</v>
      </c>
      <c r="Q99" s="34" t="s">
        <v>1751</v>
      </c>
    </row>
    <row r="100" spans="11:15" ht="12.75">
      <c r="K100" s="23" t="s">
        <v>244</v>
      </c>
      <c r="L100" s="23" t="s">
        <v>891</v>
      </c>
      <c r="M100" s="23" t="s">
        <v>1817</v>
      </c>
      <c r="N100" s="23" t="s">
        <v>1909</v>
      </c>
      <c r="O100" s="23" t="s">
        <v>1806</v>
      </c>
    </row>
    <row r="101" spans="11:15" ht="12.75">
      <c r="K101" s="23" t="s">
        <v>1523</v>
      </c>
      <c r="L101" s="23" t="s">
        <v>1523</v>
      </c>
      <c r="M101" s="23" t="s">
        <v>1523</v>
      </c>
      <c r="N101" s="23" t="s">
        <v>1523</v>
      </c>
      <c r="O101" s="23" t="s">
        <v>1523</v>
      </c>
    </row>
    <row r="103" spans="14:16" ht="12.75">
      <c r="N103" s="27"/>
      <c r="O103" s="27"/>
      <c r="P103" s="11" t="s">
        <v>729</v>
      </c>
    </row>
    <row r="104" spans="14:15" ht="12.75">
      <c r="N104" s="27"/>
      <c r="O104" s="27"/>
    </row>
    <row r="105" spans="11:16" ht="12.75">
      <c r="K105" s="27">
        <v>6</v>
      </c>
      <c r="L105" s="27">
        <v>6</v>
      </c>
      <c r="M105" s="27">
        <v>6</v>
      </c>
      <c r="N105" s="27" t="s">
        <v>294</v>
      </c>
      <c r="O105" s="27">
        <v>4</v>
      </c>
      <c r="P105" s="14" t="s">
        <v>1079</v>
      </c>
    </row>
    <row r="106" spans="11:15" ht="12.75">
      <c r="K106" s="27" t="s">
        <v>1163</v>
      </c>
      <c r="L106" s="27" t="s">
        <v>1163</v>
      </c>
      <c r="M106" s="27" t="s">
        <v>1163</v>
      </c>
      <c r="N106" s="27"/>
      <c r="O106" s="27" t="s">
        <v>1927</v>
      </c>
    </row>
    <row r="107" spans="11:24" ht="12.75">
      <c r="K107" s="27" t="s">
        <v>1693</v>
      </c>
      <c r="L107" s="27" t="s">
        <v>1693</v>
      </c>
      <c r="M107" s="27" t="s">
        <v>1693</v>
      </c>
      <c r="N107" s="27"/>
      <c r="O107" s="27" t="s">
        <v>1929</v>
      </c>
      <c r="P107" t="s">
        <v>1632</v>
      </c>
      <c r="X107" s="45"/>
    </row>
    <row r="108" spans="11:15" ht="12.75">
      <c r="K108" s="23" t="s">
        <v>968</v>
      </c>
      <c r="L108" s="23" t="s">
        <v>968</v>
      </c>
      <c r="M108" s="23" t="s">
        <v>968</v>
      </c>
      <c r="N108" s="23"/>
      <c r="O108" s="23" t="s">
        <v>1930</v>
      </c>
    </row>
    <row r="109" spans="11:25" ht="12.75">
      <c r="K109" s="23" t="s">
        <v>311</v>
      </c>
      <c r="L109" s="23" t="s">
        <v>530</v>
      </c>
      <c r="M109" s="23" t="s">
        <v>1817</v>
      </c>
      <c r="N109" s="23"/>
      <c r="O109" s="23" t="s">
        <v>1928</v>
      </c>
      <c r="V109" s="27"/>
      <c r="W109" s="27"/>
      <c r="X109" s="27"/>
      <c r="Y109" s="25"/>
    </row>
    <row r="110" spans="14:25" ht="12.75">
      <c r="N110" s="27"/>
      <c r="O110" s="27"/>
      <c r="V110" s="32"/>
      <c r="W110" s="32"/>
      <c r="X110" s="32"/>
      <c r="Y110" s="25"/>
    </row>
    <row r="111" spans="9:23" ht="12.75">
      <c r="I111" s="1" t="s">
        <v>589</v>
      </c>
      <c r="W111" s="27"/>
    </row>
    <row r="112" spans="16:24" ht="12.75">
      <c r="P112" s="11" t="s">
        <v>526</v>
      </c>
      <c r="V112" s="40"/>
      <c r="W112" s="25"/>
      <c r="X112" s="40"/>
    </row>
    <row r="113" spans="16:24" ht="12.75">
      <c r="P113" s="23" t="s">
        <v>312</v>
      </c>
      <c r="W113" s="40"/>
      <c r="X113" s="40"/>
    </row>
    <row r="114" spans="14:24" ht="12.75">
      <c r="N114" s="24" t="s">
        <v>1911</v>
      </c>
      <c r="Q114" s="134"/>
      <c r="T114" s="27"/>
      <c r="W114" s="25"/>
      <c r="X114" s="40"/>
    </row>
    <row r="115" spans="20:24" ht="12.75">
      <c r="T115" s="27"/>
      <c r="W115" s="40"/>
      <c r="X115" s="40"/>
    </row>
    <row r="116" spans="12:23" ht="12.75">
      <c r="L116" s="27"/>
      <c r="N116" s="27" t="s">
        <v>250</v>
      </c>
      <c r="W116" s="61"/>
    </row>
    <row r="117" spans="12:23" ht="12.75">
      <c r="L117" s="32"/>
      <c r="N117" s="32" t="s">
        <v>1834</v>
      </c>
      <c r="O117" s="32" t="s">
        <v>1825</v>
      </c>
      <c r="P117" s="32" t="s">
        <v>900</v>
      </c>
      <c r="Q117" s="32" t="s">
        <v>3</v>
      </c>
      <c r="R117" s="32" t="s">
        <v>2</v>
      </c>
      <c r="S117" s="32" t="s">
        <v>1069</v>
      </c>
      <c r="T117" s="32" t="s">
        <v>901</v>
      </c>
      <c r="W117" s="24"/>
    </row>
    <row r="118" spans="12:15" ht="12.75">
      <c r="L118" s="27"/>
      <c r="N118" s="40" t="s">
        <v>1920</v>
      </c>
      <c r="O118" s="40" t="s">
        <v>1921</v>
      </c>
    </row>
    <row r="119" spans="12:20" ht="12.75">
      <c r="L119" s="27"/>
      <c r="N119" s="27"/>
      <c r="T119" s="25"/>
    </row>
    <row r="120" spans="11:20" ht="12.75">
      <c r="K120" s="27"/>
      <c r="L120" s="27"/>
      <c r="N120" s="27">
        <v>16</v>
      </c>
      <c r="O120" s="116" t="s">
        <v>1094</v>
      </c>
      <c r="P120" s="34" t="s">
        <v>1696</v>
      </c>
      <c r="Q120" s="132" t="s">
        <v>1598</v>
      </c>
      <c r="R120" s="45" t="s">
        <v>728</v>
      </c>
      <c r="T120" s="25"/>
    </row>
    <row r="121" spans="11:24" ht="12.75">
      <c r="K121" s="32"/>
      <c r="L121" s="27"/>
      <c r="N121" s="27"/>
      <c r="O121" s="116"/>
      <c r="V121" s="32"/>
      <c r="W121" s="32"/>
      <c r="X121" s="32"/>
    </row>
    <row r="122" spans="11:24" ht="12.75">
      <c r="K122" s="27"/>
      <c r="L122" s="27"/>
      <c r="N122" s="27">
        <v>2</v>
      </c>
      <c r="O122" s="116" t="s">
        <v>1099</v>
      </c>
      <c r="Q122" s="132" t="s">
        <v>1152</v>
      </c>
      <c r="R122" s="55" t="s">
        <v>1609</v>
      </c>
      <c r="T122" s="25" t="s">
        <v>1151</v>
      </c>
      <c r="V122" s="27"/>
      <c r="W122" s="27"/>
      <c r="X122" s="27"/>
    </row>
    <row r="123" spans="11:24" ht="12.75">
      <c r="K123" s="27"/>
      <c r="L123" s="27"/>
      <c r="N123" s="27">
        <v>2</v>
      </c>
      <c r="O123" s="116" t="s">
        <v>1099</v>
      </c>
      <c r="Q123" s="132" t="s">
        <v>4</v>
      </c>
      <c r="R123" s="55" t="s">
        <v>1609</v>
      </c>
      <c r="T123" s="25" t="s">
        <v>1151</v>
      </c>
      <c r="V123" s="27"/>
      <c r="W123" s="27"/>
      <c r="X123" s="27"/>
    </row>
    <row r="124" spans="11:24" ht="12.75">
      <c r="K124" s="27"/>
      <c r="L124" s="27"/>
      <c r="N124" s="27"/>
      <c r="O124" s="116"/>
      <c r="P124" s="45"/>
      <c r="Q124" s="132"/>
      <c r="V124" s="102"/>
      <c r="W124" s="102"/>
      <c r="X124" s="102"/>
    </row>
    <row r="125" spans="11:24" ht="12.75">
      <c r="K125" s="27"/>
      <c r="L125" s="27"/>
      <c r="N125" s="27">
        <v>2</v>
      </c>
      <c r="O125" s="116" t="s">
        <v>1099</v>
      </c>
      <c r="Q125" s="132" t="s">
        <v>4</v>
      </c>
      <c r="R125" t="s">
        <v>738</v>
      </c>
      <c r="S125" t="s">
        <v>1648</v>
      </c>
      <c r="V125" s="62"/>
      <c r="W125" s="62"/>
      <c r="X125" s="62"/>
    </row>
    <row r="126" spans="11:24" ht="12.75">
      <c r="K126" s="27"/>
      <c r="L126" s="27"/>
      <c r="N126" s="27">
        <v>2</v>
      </c>
      <c r="O126" s="116" t="s">
        <v>1099</v>
      </c>
      <c r="Q126" s="132" t="s">
        <v>1890</v>
      </c>
      <c r="R126" t="s">
        <v>738</v>
      </c>
      <c r="S126" t="s">
        <v>1648</v>
      </c>
      <c r="V126" s="62"/>
      <c r="W126" s="62"/>
      <c r="X126" s="62"/>
    </row>
    <row r="127" spans="11:15" ht="12.75">
      <c r="K127" s="27"/>
      <c r="L127" s="27"/>
      <c r="N127" s="27"/>
      <c r="O127" s="116"/>
    </row>
    <row r="128" spans="11:20" ht="12.75">
      <c r="K128" s="27"/>
      <c r="L128" s="27"/>
      <c r="N128" s="27">
        <v>2</v>
      </c>
      <c r="O128" s="116" t="s">
        <v>1099</v>
      </c>
      <c r="Q128" s="132" t="s">
        <v>1152</v>
      </c>
      <c r="R128" s="34" t="s">
        <v>364</v>
      </c>
      <c r="T128" s="25"/>
    </row>
    <row r="129" spans="11:20" ht="12.75">
      <c r="K129" s="27"/>
      <c r="L129" s="27"/>
      <c r="N129" s="27">
        <v>2</v>
      </c>
      <c r="O129" s="116" t="s">
        <v>1103</v>
      </c>
      <c r="P129" s="34" t="s">
        <v>626</v>
      </c>
      <c r="Q129" s="132" t="s">
        <v>1932</v>
      </c>
      <c r="R129" s="34" t="s">
        <v>364</v>
      </c>
      <c r="T129" s="25"/>
    </row>
    <row r="130" spans="11:20" ht="12.75">
      <c r="K130" s="27"/>
      <c r="L130" s="27"/>
      <c r="N130" s="27">
        <v>2</v>
      </c>
      <c r="O130" s="116" t="s">
        <v>1044</v>
      </c>
      <c r="P130" s="34" t="s">
        <v>624</v>
      </c>
      <c r="Q130" s="132" t="s">
        <v>4</v>
      </c>
      <c r="R130" s="34" t="s">
        <v>364</v>
      </c>
      <c r="T130" s="25"/>
    </row>
    <row r="131" spans="11:20" ht="12.75">
      <c r="K131" s="27"/>
      <c r="N131" s="27">
        <v>2</v>
      </c>
      <c r="O131" s="116" t="s">
        <v>1045</v>
      </c>
      <c r="P131" s="34" t="s">
        <v>625</v>
      </c>
      <c r="Q131" s="132" t="s">
        <v>1890</v>
      </c>
      <c r="R131" s="34" t="s">
        <v>364</v>
      </c>
      <c r="T131" s="25"/>
    </row>
    <row r="132" spans="9:15" ht="12.75">
      <c r="I132" s="1" t="s">
        <v>590</v>
      </c>
      <c r="K132" s="27"/>
      <c r="L132" s="27"/>
      <c r="N132" s="27"/>
      <c r="O132" s="116"/>
    </row>
    <row r="133" spans="11:15" ht="12.75">
      <c r="K133" s="27"/>
      <c r="L133" s="27"/>
      <c r="N133" s="27"/>
      <c r="O133" s="116"/>
    </row>
    <row r="134" spans="11:20" ht="12.75">
      <c r="K134" s="27"/>
      <c r="L134" s="27"/>
      <c r="N134" s="27">
        <v>2</v>
      </c>
      <c r="O134" s="116" t="s">
        <v>520</v>
      </c>
      <c r="Q134" s="132" t="s">
        <v>970</v>
      </c>
      <c r="R134" t="s">
        <v>903</v>
      </c>
      <c r="S134" s="25" t="s">
        <v>916</v>
      </c>
      <c r="T134" s="25" t="s">
        <v>987</v>
      </c>
    </row>
    <row r="135" spans="12:20" ht="12.75">
      <c r="L135" s="27"/>
      <c r="N135" s="27">
        <v>2</v>
      </c>
      <c r="O135" s="116" t="s">
        <v>334</v>
      </c>
      <c r="Q135" s="132" t="s">
        <v>332</v>
      </c>
      <c r="R135" t="s">
        <v>903</v>
      </c>
      <c r="S135" s="25" t="s">
        <v>916</v>
      </c>
      <c r="T135" s="25" t="s">
        <v>333</v>
      </c>
    </row>
    <row r="136" ht="12.75">
      <c r="K136" s="27"/>
    </row>
    <row r="137" spans="11:20" ht="12.75">
      <c r="K137" s="27"/>
      <c r="L137" s="27"/>
      <c r="N137" s="27"/>
      <c r="T137" s="25"/>
    </row>
    <row r="138" spans="11:20" ht="12.75">
      <c r="K138" s="27"/>
      <c r="L138" s="27"/>
      <c r="N138" s="27"/>
      <c r="T138" s="25"/>
    </row>
    <row r="139" spans="11:16" ht="12.75">
      <c r="K139" s="27"/>
      <c r="P139" s="11" t="s">
        <v>527</v>
      </c>
    </row>
    <row r="140" ht="12.75">
      <c r="P140" s="23" t="s">
        <v>531</v>
      </c>
    </row>
    <row r="141" spans="11:20" ht="12.75">
      <c r="K141" s="27"/>
      <c r="N141" s="24" t="s">
        <v>1911</v>
      </c>
      <c r="Q141" s="134"/>
      <c r="T141" s="27"/>
    </row>
    <row r="142" spans="11:20" ht="12.75">
      <c r="K142" s="27"/>
      <c r="T142" s="27"/>
    </row>
    <row r="143" ht="12.75">
      <c r="N143" s="27" t="s">
        <v>250</v>
      </c>
    </row>
    <row r="144" spans="14:20" ht="12.75">
      <c r="N144" s="32" t="s">
        <v>1834</v>
      </c>
      <c r="O144" s="32" t="s">
        <v>1825</v>
      </c>
      <c r="P144" s="32" t="s">
        <v>900</v>
      </c>
      <c r="Q144" s="32" t="s">
        <v>3</v>
      </c>
      <c r="R144" s="32" t="s">
        <v>2</v>
      </c>
      <c r="S144" s="32" t="s">
        <v>1069</v>
      </c>
      <c r="T144" s="32" t="s">
        <v>901</v>
      </c>
    </row>
    <row r="145" spans="14:15" ht="12.75">
      <c r="N145" s="40" t="s">
        <v>1920</v>
      </c>
      <c r="O145" s="40" t="s">
        <v>1921</v>
      </c>
    </row>
    <row r="146" spans="14:20" ht="12.75">
      <c r="N146" s="27"/>
      <c r="O146" s="116"/>
      <c r="T146" s="25"/>
    </row>
    <row r="147" spans="11:20" ht="12.75">
      <c r="K147" s="27"/>
      <c r="N147" s="27">
        <v>16</v>
      </c>
      <c r="O147" s="116" t="s">
        <v>1094</v>
      </c>
      <c r="P147" s="34" t="s">
        <v>1696</v>
      </c>
      <c r="Q147" s="132" t="s">
        <v>1598</v>
      </c>
      <c r="R147" s="45" t="s">
        <v>728</v>
      </c>
      <c r="T147" s="25"/>
    </row>
    <row r="148" spans="11:15" ht="12.75">
      <c r="K148" s="32"/>
      <c r="N148" s="27"/>
      <c r="O148" s="116"/>
    </row>
    <row r="149" spans="11:20" ht="12.75">
      <c r="K149" s="27"/>
      <c r="N149" s="27">
        <v>2</v>
      </c>
      <c r="O149" s="116" t="s">
        <v>1099</v>
      </c>
      <c r="Q149" s="132" t="s">
        <v>1152</v>
      </c>
      <c r="R149" s="55" t="s">
        <v>1609</v>
      </c>
      <c r="T149" s="25" t="s">
        <v>1151</v>
      </c>
    </row>
    <row r="150" spans="11:20" ht="12.75">
      <c r="K150" s="27"/>
      <c r="N150" s="27">
        <v>2</v>
      </c>
      <c r="O150" s="116" t="s">
        <v>1099</v>
      </c>
      <c r="Q150" s="132" t="s">
        <v>4</v>
      </c>
      <c r="R150" s="55" t="s">
        <v>1609</v>
      </c>
      <c r="T150" s="25" t="s">
        <v>1151</v>
      </c>
    </row>
    <row r="151" spans="11:17" ht="12.75">
      <c r="K151" s="27"/>
      <c r="N151" s="27"/>
      <c r="O151" s="116"/>
      <c r="P151" s="45"/>
      <c r="Q151" s="132"/>
    </row>
    <row r="152" spans="14:19" ht="12.75">
      <c r="N152" s="27">
        <v>2</v>
      </c>
      <c r="O152" s="116" t="s">
        <v>1099</v>
      </c>
      <c r="Q152" s="132" t="s">
        <v>4</v>
      </c>
      <c r="R152" t="s">
        <v>738</v>
      </c>
      <c r="S152" t="s">
        <v>1648</v>
      </c>
    </row>
    <row r="153" spans="9:19" ht="12.75">
      <c r="I153" s="1" t="s">
        <v>593</v>
      </c>
      <c r="K153" s="27"/>
      <c r="N153" s="27">
        <v>2</v>
      </c>
      <c r="O153" s="116" t="s">
        <v>1099</v>
      </c>
      <c r="Q153" s="132" t="s">
        <v>1890</v>
      </c>
      <c r="R153" t="s">
        <v>738</v>
      </c>
      <c r="S153" t="s">
        <v>1648</v>
      </c>
    </row>
    <row r="154" spans="14:15" ht="12.75">
      <c r="N154" s="27"/>
      <c r="O154" s="116"/>
    </row>
    <row r="155" spans="14:20" ht="12.75">
      <c r="N155" s="27">
        <v>2</v>
      </c>
      <c r="O155" s="116" t="s">
        <v>1099</v>
      </c>
      <c r="Q155" s="132" t="s">
        <v>1152</v>
      </c>
      <c r="R155" s="34" t="s">
        <v>364</v>
      </c>
      <c r="T155" s="25"/>
    </row>
    <row r="156" spans="14:20" ht="12.75">
      <c r="N156" s="27">
        <v>2</v>
      </c>
      <c r="O156" s="116" t="s">
        <v>1103</v>
      </c>
      <c r="P156" s="34" t="s">
        <v>626</v>
      </c>
      <c r="Q156" s="132" t="s">
        <v>1932</v>
      </c>
      <c r="R156" s="34" t="s">
        <v>364</v>
      </c>
      <c r="T156" s="25"/>
    </row>
    <row r="157" spans="14:20" ht="12.75">
      <c r="N157" s="27">
        <v>2</v>
      </c>
      <c r="O157" s="116" t="s">
        <v>1044</v>
      </c>
      <c r="P157" s="34" t="s">
        <v>624</v>
      </c>
      <c r="Q157" s="132" t="s">
        <v>4</v>
      </c>
      <c r="R157" s="34" t="s">
        <v>364</v>
      </c>
      <c r="T157" s="25"/>
    </row>
    <row r="158" spans="11:20" ht="12.75">
      <c r="K158" s="27"/>
      <c r="N158" s="27">
        <v>2</v>
      </c>
      <c r="O158" s="116" t="s">
        <v>1045</v>
      </c>
      <c r="P158" s="34" t="s">
        <v>625</v>
      </c>
      <c r="Q158" s="132" t="s">
        <v>1890</v>
      </c>
      <c r="R158" s="34" t="s">
        <v>364</v>
      </c>
      <c r="T158" s="25"/>
    </row>
    <row r="159" spans="11:15" ht="12.75">
      <c r="K159" s="27"/>
      <c r="N159" s="27"/>
      <c r="O159" s="116"/>
    </row>
    <row r="160" spans="11:15" ht="12.75">
      <c r="K160" s="27"/>
      <c r="N160" s="27"/>
      <c r="O160" s="116"/>
    </row>
    <row r="161" spans="11:20" ht="12.75">
      <c r="K161" s="27"/>
      <c r="N161" s="27">
        <v>2</v>
      </c>
      <c r="O161" s="116" t="s">
        <v>520</v>
      </c>
      <c r="Q161" s="132" t="s">
        <v>970</v>
      </c>
      <c r="R161" t="s">
        <v>903</v>
      </c>
      <c r="S161" s="25" t="s">
        <v>916</v>
      </c>
      <c r="T161" s="25" t="s">
        <v>987</v>
      </c>
    </row>
    <row r="162" spans="14:20" ht="12.75">
      <c r="N162" s="27">
        <v>2</v>
      </c>
      <c r="O162" s="116" t="s">
        <v>521</v>
      </c>
      <c r="Q162" s="132" t="s">
        <v>1095</v>
      </c>
      <c r="R162" t="s">
        <v>903</v>
      </c>
      <c r="S162" s="25" t="s">
        <v>916</v>
      </c>
      <c r="T162" s="25" t="s">
        <v>988</v>
      </c>
    </row>
    <row r="163" spans="12:20" ht="12.75">
      <c r="L163" s="27"/>
      <c r="N163" s="27"/>
      <c r="O163" s="116"/>
      <c r="T163" s="25"/>
    </row>
    <row r="166" spans="11:16" ht="12.75">
      <c r="K166" s="27"/>
      <c r="P166" s="11" t="s">
        <v>528</v>
      </c>
    </row>
    <row r="167" spans="11:16" ht="12.75">
      <c r="K167" s="27"/>
      <c r="P167" s="23" t="s">
        <v>297</v>
      </c>
    </row>
    <row r="168" spans="14:20" ht="12.75">
      <c r="N168" s="24" t="s">
        <v>1911</v>
      </c>
      <c r="Q168" s="134"/>
      <c r="T168" s="27"/>
    </row>
    <row r="169" ht="12.75">
      <c r="T169" s="27"/>
    </row>
    <row r="170" ht="12.75">
      <c r="N170" s="27" t="s">
        <v>250</v>
      </c>
    </row>
    <row r="171" spans="14:20" ht="12.75">
      <c r="N171" s="32" t="s">
        <v>1834</v>
      </c>
      <c r="O171" s="32" t="s">
        <v>1825</v>
      </c>
      <c r="P171" s="32" t="s">
        <v>900</v>
      </c>
      <c r="Q171" s="32" t="s">
        <v>3</v>
      </c>
      <c r="R171" s="32" t="s">
        <v>2</v>
      </c>
      <c r="S171" s="32" t="s">
        <v>1069</v>
      </c>
      <c r="T171" s="32" t="s">
        <v>901</v>
      </c>
    </row>
    <row r="172" spans="12:15" ht="12.75">
      <c r="L172" s="27"/>
      <c r="N172" s="40" t="s">
        <v>1920</v>
      </c>
      <c r="O172" s="40" t="s">
        <v>1921</v>
      </c>
    </row>
    <row r="173" ht="12.75">
      <c r="I173" s="1" t="s">
        <v>608</v>
      </c>
    </row>
    <row r="175" spans="14:18" ht="12.75">
      <c r="N175" s="27">
        <v>16</v>
      </c>
      <c r="O175" s="116" t="s">
        <v>1094</v>
      </c>
      <c r="P175" s="34" t="s">
        <v>1696</v>
      </c>
      <c r="Q175" s="132" t="s">
        <v>1598</v>
      </c>
      <c r="R175" s="45" t="s">
        <v>728</v>
      </c>
    </row>
    <row r="176" ht="12.75">
      <c r="K176" s="27"/>
    </row>
    <row r="177" spans="14:19" ht="12.75">
      <c r="N177" s="27">
        <v>2</v>
      </c>
      <c r="O177" s="116" t="s">
        <v>305</v>
      </c>
      <c r="P177" t="s">
        <v>304</v>
      </c>
      <c r="Q177" s="132" t="s">
        <v>5</v>
      </c>
      <c r="R177" t="s">
        <v>738</v>
      </c>
      <c r="S177" t="s">
        <v>1648</v>
      </c>
    </row>
    <row r="179" spans="14:18" ht="12.75">
      <c r="N179" s="27">
        <v>2</v>
      </c>
      <c r="O179" s="116" t="s">
        <v>1021</v>
      </c>
      <c r="P179" t="s">
        <v>299</v>
      </c>
      <c r="Q179" s="132" t="s">
        <v>1932</v>
      </c>
      <c r="R179" s="34" t="s">
        <v>364</v>
      </c>
    </row>
    <row r="180" spans="14:18" ht="12.75">
      <c r="N180" s="27">
        <v>2</v>
      </c>
      <c r="O180" s="116" t="s">
        <v>302</v>
      </c>
      <c r="P180" t="s">
        <v>300</v>
      </c>
      <c r="Q180" s="132" t="s">
        <v>4</v>
      </c>
      <c r="R180" s="34" t="s">
        <v>364</v>
      </c>
    </row>
    <row r="181" spans="14:18" ht="12.75">
      <c r="N181" s="27">
        <v>2</v>
      </c>
      <c r="O181" s="116" t="s">
        <v>303</v>
      </c>
      <c r="P181" t="s">
        <v>301</v>
      </c>
      <c r="Q181" s="132" t="s">
        <v>1890</v>
      </c>
      <c r="R181" s="34" t="s">
        <v>364</v>
      </c>
    </row>
    <row r="184" spans="14:20" ht="12.75">
      <c r="N184" s="27">
        <v>2</v>
      </c>
      <c r="O184" s="116" t="s">
        <v>520</v>
      </c>
      <c r="Q184" s="132" t="s">
        <v>970</v>
      </c>
      <c r="R184" t="s">
        <v>903</v>
      </c>
      <c r="S184" s="25" t="s">
        <v>916</v>
      </c>
      <c r="T184" s="25" t="s">
        <v>987</v>
      </c>
    </row>
    <row r="185" spans="14:20" ht="12.75">
      <c r="N185" s="27">
        <v>2</v>
      </c>
      <c r="O185" s="116" t="s">
        <v>521</v>
      </c>
      <c r="Q185" s="132" t="s">
        <v>1095</v>
      </c>
      <c r="R185" t="s">
        <v>903</v>
      </c>
      <c r="S185" s="25" t="s">
        <v>916</v>
      </c>
      <c r="T185" s="25" t="s">
        <v>988</v>
      </c>
    </row>
    <row r="189" ht="12.75">
      <c r="P189" s="11" t="s">
        <v>1901</v>
      </c>
    </row>
    <row r="190" ht="12.75">
      <c r="P190" s="23" t="s">
        <v>1914</v>
      </c>
    </row>
    <row r="191" spans="14:20" ht="12.75">
      <c r="N191" s="24" t="s">
        <v>1911</v>
      </c>
      <c r="Q191" s="134"/>
      <c r="T191" s="27"/>
    </row>
    <row r="192" ht="12.75">
      <c r="T192" s="27"/>
    </row>
    <row r="193" spans="13:14" ht="12.75">
      <c r="M193" s="27" t="s">
        <v>250</v>
      </c>
      <c r="N193" s="27" t="s">
        <v>1695</v>
      </c>
    </row>
    <row r="194" spans="13:20" ht="12.75">
      <c r="M194" s="32" t="s">
        <v>1834</v>
      </c>
      <c r="N194" s="32" t="s">
        <v>1908</v>
      </c>
      <c r="O194" s="32" t="s">
        <v>1825</v>
      </c>
      <c r="P194" s="32" t="s">
        <v>900</v>
      </c>
      <c r="Q194" s="32" t="s">
        <v>3</v>
      </c>
      <c r="R194" s="32" t="s">
        <v>2</v>
      </c>
      <c r="S194" s="32" t="s">
        <v>1069</v>
      </c>
      <c r="T194" s="32" t="s">
        <v>901</v>
      </c>
    </row>
    <row r="195" spans="9:15" ht="12.75">
      <c r="I195" s="1"/>
      <c r="M195" s="40" t="s">
        <v>1920</v>
      </c>
      <c r="N195" s="40" t="s">
        <v>1920</v>
      </c>
      <c r="O195" s="40" t="s">
        <v>1921</v>
      </c>
    </row>
    <row r="196" spans="13:20" ht="12.75">
      <c r="M196" s="27"/>
      <c r="N196" s="27"/>
      <c r="O196" s="116"/>
      <c r="T196" s="25"/>
    </row>
    <row r="197" spans="13:20" ht="12.75">
      <c r="M197" s="27"/>
      <c r="N197" s="27">
        <v>24</v>
      </c>
      <c r="O197" s="116" t="s">
        <v>1318</v>
      </c>
      <c r="P197" t="s">
        <v>1663</v>
      </c>
      <c r="Q197" s="132" t="s">
        <v>1912</v>
      </c>
      <c r="R197" s="45" t="s">
        <v>728</v>
      </c>
      <c r="S197" t="s">
        <v>1913</v>
      </c>
      <c r="T197" s="25"/>
    </row>
    <row r="198" spans="13:20" ht="12.75">
      <c r="M198" s="27"/>
      <c r="N198" s="27"/>
      <c r="O198" s="150" t="s">
        <v>1321</v>
      </c>
      <c r="P198" s="134" t="s">
        <v>1320</v>
      </c>
      <c r="T198" s="134" t="s">
        <v>1323</v>
      </c>
    </row>
    <row r="200" spans="13:20" ht="12.75">
      <c r="M200" s="27">
        <v>2</v>
      </c>
      <c r="O200" s="116" t="s">
        <v>520</v>
      </c>
      <c r="Q200" s="132" t="s">
        <v>970</v>
      </c>
      <c r="R200" t="s">
        <v>903</v>
      </c>
      <c r="S200" s="25" t="s">
        <v>916</v>
      </c>
      <c r="T200" s="25" t="s">
        <v>987</v>
      </c>
    </row>
    <row r="201" spans="1:41" ht="12.75">
      <c r="A201" s="1"/>
      <c r="C201" s="8"/>
      <c r="D201" s="3"/>
      <c r="F201" s="8"/>
      <c r="G201" s="3"/>
      <c r="I201" s="8"/>
      <c r="J201" s="3"/>
      <c r="T201" s="25"/>
      <c r="V201" s="3"/>
      <c r="X201" s="8"/>
      <c r="Y201" s="3"/>
      <c r="Z201" s="3"/>
      <c r="AB201" s="8"/>
      <c r="AC201" s="15"/>
      <c r="AE201" s="8"/>
      <c r="AF201" s="15"/>
      <c r="AH201" s="8"/>
      <c r="AI201" s="15"/>
      <c r="AK201" s="8"/>
      <c r="AL201" s="15"/>
      <c r="AM201" s="1"/>
      <c r="AO201" s="8"/>
    </row>
    <row r="202" spans="3:41" ht="12.75">
      <c r="C202" s="8"/>
      <c r="D202" s="4"/>
      <c r="E202" s="8"/>
      <c r="F202" s="8"/>
      <c r="G202" s="4"/>
      <c r="I202" s="8"/>
      <c r="J202" s="4"/>
      <c r="M202" s="27"/>
      <c r="N202" s="27"/>
      <c r="O202" s="116"/>
      <c r="T202" s="25"/>
      <c r="V202" s="4"/>
      <c r="X202" s="8"/>
      <c r="Y202" s="4"/>
      <c r="AE202" s="8"/>
      <c r="AF202" s="4"/>
      <c r="AH202" s="8"/>
      <c r="AI202" s="4"/>
      <c r="AK202" s="8"/>
      <c r="AL202" s="4"/>
      <c r="AM202" s="24"/>
      <c r="AO202" s="8"/>
    </row>
    <row r="203" spans="1:41" ht="12.75">
      <c r="A203" s="8"/>
      <c r="B203" s="103"/>
      <c r="C203" s="7"/>
      <c r="D203" s="8"/>
      <c r="E203" s="104"/>
      <c r="F203" s="7"/>
      <c r="G203" s="8"/>
      <c r="H203" s="56"/>
      <c r="I203" s="7"/>
      <c r="J203" s="8"/>
      <c r="P203" s="11" t="s">
        <v>1902</v>
      </c>
      <c r="V203" s="8"/>
      <c r="W203" s="56"/>
      <c r="X203" s="7"/>
      <c r="Y203" s="8"/>
      <c r="Z203" s="8"/>
      <c r="AA203" s="7"/>
      <c r="AB203" s="7"/>
      <c r="AC203" s="8"/>
      <c r="AD203" s="8"/>
      <c r="AE203" s="7"/>
      <c r="AF203" s="8"/>
      <c r="AG203" s="8"/>
      <c r="AH203" s="7"/>
      <c r="AI203" s="8"/>
      <c r="AJ203" s="7"/>
      <c r="AK203" s="7"/>
      <c r="AL203" s="8"/>
      <c r="AM203" s="8"/>
      <c r="AN203" s="103"/>
      <c r="AO203" s="7"/>
    </row>
    <row r="204" spans="1:41" ht="12.75">
      <c r="A204" s="6"/>
      <c r="B204" s="49"/>
      <c r="C204" s="7"/>
      <c r="D204" s="6"/>
      <c r="E204" s="49"/>
      <c r="F204" s="7"/>
      <c r="G204" s="6"/>
      <c r="H204" s="52"/>
      <c r="I204" s="7"/>
      <c r="J204" s="6"/>
      <c r="P204" s="23" t="s">
        <v>1907</v>
      </c>
      <c r="V204" s="6"/>
      <c r="W204" s="52"/>
      <c r="X204" s="7"/>
      <c r="Y204" s="20"/>
      <c r="Z204" s="6"/>
      <c r="AA204" s="7"/>
      <c r="AB204" s="7"/>
      <c r="AC204" s="6"/>
      <c r="AE204" s="7"/>
      <c r="AF204" s="6"/>
      <c r="AG204" s="2"/>
      <c r="AH204" s="7"/>
      <c r="AI204" s="6"/>
      <c r="AJ204" s="2"/>
      <c r="AK204" s="7"/>
      <c r="AL204" s="20"/>
      <c r="AM204" s="6"/>
      <c r="AN204" s="49"/>
      <c r="AO204" s="7"/>
    </row>
    <row r="205" spans="1:41" ht="12.75">
      <c r="A205" s="6"/>
      <c r="B205" s="49"/>
      <c r="C205" s="7"/>
      <c r="D205" s="6"/>
      <c r="E205" s="49"/>
      <c r="F205" s="7"/>
      <c r="G205" s="6"/>
      <c r="H205" s="52"/>
      <c r="I205" s="7"/>
      <c r="J205" s="6"/>
      <c r="L205" s="8"/>
      <c r="N205" s="24" t="s">
        <v>1911</v>
      </c>
      <c r="Q205" s="134"/>
      <c r="T205" s="27"/>
      <c r="U205" s="8"/>
      <c r="V205" s="13"/>
      <c r="W205" s="54"/>
      <c r="X205" s="7"/>
      <c r="Y205" s="6"/>
      <c r="Z205" s="6"/>
      <c r="AA205" s="7"/>
      <c r="AB205" s="7"/>
      <c r="AC205" s="6"/>
      <c r="AD205" s="38"/>
      <c r="AE205" s="7"/>
      <c r="AF205" s="6"/>
      <c r="AG205" s="38"/>
      <c r="AH205" s="7"/>
      <c r="AI205" s="6"/>
      <c r="AJ205" s="38"/>
      <c r="AK205" s="7"/>
      <c r="AL205" s="6"/>
      <c r="AM205" s="6"/>
      <c r="AN205" s="49"/>
      <c r="AO205" s="7"/>
    </row>
    <row r="206" spans="1:41" ht="12.75">
      <c r="A206" s="6"/>
      <c r="B206" s="49"/>
      <c r="C206" s="7"/>
      <c r="D206" s="6"/>
      <c r="E206" s="49"/>
      <c r="F206" s="7"/>
      <c r="G206" s="6"/>
      <c r="H206" s="52"/>
      <c r="I206" s="7"/>
      <c r="J206" s="6"/>
      <c r="L206" s="8"/>
      <c r="T206" s="27"/>
      <c r="U206" s="8"/>
      <c r="V206" s="13"/>
      <c r="W206" s="56"/>
      <c r="X206" s="7"/>
      <c r="Y206" s="6"/>
      <c r="Z206" s="6"/>
      <c r="AA206" s="7"/>
      <c r="AB206" s="7"/>
      <c r="AC206" s="6"/>
      <c r="AE206" s="7"/>
      <c r="AF206" s="6"/>
      <c r="AG206" s="2"/>
      <c r="AH206" s="7"/>
      <c r="AI206" s="6"/>
      <c r="AJ206" s="74"/>
      <c r="AK206" s="7"/>
      <c r="AL206" s="6"/>
      <c r="AM206" s="6"/>
      <c r="AN206" s="49"/>
      <c r="AO206" s="7"/>
    </row>
    <row r="207" spans="1:41" ht="12.75">
      <c r="A207" s="6"/>
      <c r="B207" s="49"/>
      <c r="C207" s="7"/>
      <c r="D207" s="6"/>
      <c r="E207" s="49"/>
      <c r="F207" s="7"/>
      <c r="G207" s="6"/>
      <c r="H207" s="54"/>
      <c r="I207" s="7"/>
      <c r="J207" s="13"/>
      <c r="K207" s="56"/>
      <c r="L207" s="7"/>
      <c r="M207" s="27" t="s">
        <v>250</v>
      </c>
      <c r="N207" s="27" t="s">
        <v>977</v>
      </c>
      <c r="U207" s="7"/>
      <c r="V207" s="8"/>
      <c r="W207" s="104"/>
      <c r="X207" s="7"/>
      <c r="Y207" s="13"/>
      <c r="Z207" s="6"/>
      <c r="AA207" s="7"/>
      <c r="AB207" s="7"/>
      <c r="AC207" s="6"/>
      <c r="AD207" s="38"/>
      <c r="AE207" s="7"/>
      <c r="AF207" s="6"/>
      <c r="AG207" s="38"/>
      <c r="AH207" s="7"/>
      <c r="AI207" s="6"/>
      <c r="AJ207" s="2"/>
      <c r="AK207" s="7"/>
      <c r="AL207" s="6"/>
      <c r="AM207" s="6"/>
      <c r="AN207" s="49"/>
      <c r="AO207" s="7"/>
    </row>
    <row r="208" spans="1:41" ht="12.75">
      <c r="A208" s="21"/>
      <c r="B208" s="54"/>
      <c r="C208" s="7"/>
      <c r="D208" s="21"/>
      <c r="E208" s="54"/>
      <c r="F208" s="7"/>
      <c r="G208" s="13"/>
      <c r="H208" s="53"/>
      <c r="I208" s="7"/>
      <c r="J208" s="13"/>
      <c r="K208" s="52"/>
      <c r="L208" s="7"/>
      <c r="M208" s="32" t="s">
        <v>1834</v>
      </c>
      <c r="N208" s="32" t="s">
        <v>1834</v>
      </c>
      <c r="O208" s="32" t="s">
        <v>1825</v>
      </c>
      <c r="P208" s="32" t="s">
        <v>900</v>
      </c>
      <c r="Q208" s="32" t="s">
        <v>3</v>
      </c>
      <c r="R208" s="32" t="s">
        <v>2</v>
      </c>
      <c r="S208" s="32" t="s">
        <v>1069</v>
      </c>
      <c r="T208" s="32" t="s">
        <v>901</v>
      </c>
      <c r="U208" s="7"/>
      <c r="Y208" s="20"/>
      <c r="Z208" s="21"/>
      <c r="AA208" s="7"/>
      <c r="AB208" s="7"/>
      <c r="AC208" s="21"/>
      <c r="AE208" s="7"/>
      <c r="AF208" s="21"/>
      <c r="AH208" s="7"/>
      <c r="AI208" s="13"/>
      <c r="AJ208" s="53"/>
      <c r="AK208" s="7"/>
      <c r="AL208" s="6"/>
      <c r="AM208" s="21"/>
      <c r="AN208" s="54"/>
      <c r="AO208" s="7"/>
    </row>
    <row r="209" spans="1:41" ht="12.75">
      <c r="A209" s="13"/>
      <c r="B209" s="49"/>
      <c r="C209" s="7"/>
      <c r="D209" s="13"/>
      <c r="E209" s="53"/>
      <c r="F209" s="7"/>
      <c r="G209" s="13"/>
      <c r="H209" s="53"/>
      <c r="I209" s="7"/>
      <c r="J209" s="13"/>
      <c r="K209" s="52"/>
      <c r="L209" s="7"/>
      <c r="M209" s="40" t="s">
        <v>1920</v>
      </c>
      <c r="N209" s="40" t="s">
        <v>1920</v>
      </c>
      <c r="O209" s="40" t="s">
        <v>1921</v>
      </c>
      <c r="P209" s="13"/>
      <c r="Q209" s="52"/>
      <c r="R209" s="7"/>
      <c r="S209" s="13"/>
      <c r="T209" s="146"/>
      <c r="U209" s="7"/>
      <c r="Y209" s="8"/>
      <c r="Z209" s="13"/>
      <c r="AA209" s="7"/>
      <c r="AB209" s="7"/>
      <c r="AC209" s="13"/>
      <c r="AD209" s="49"/>
      <c r="AE209" s="7"/>
      <c r="AF209" s="13"/>
      <c r="AG209" s="53"/>
      <c r="AH209" s="7"/>
      <c r="AI209" s="13"/>
      <c r="AJ209" s="53"/>
      <c r="AK209" s="7"/>
      <c r="AL209" s="13"/>
      <c r="AM209" s="13"/>
      <c r="AN209" s="49"/>
      <c r="AO209" s="7"/>
    </row>
    <row r="210" spans="1:41" ht="12.75">
      <c r="A210" s="13"/>
      <c r="B210" s="49"/>
      <c r="C210" s="7"/>
      <c r="D210" s="13"/>
      <c r="E210" s="53"/>
      <c r="F210" s="7"/>
      <c r="G210" s="13"/>
      <c r="H210" s="56"/>
      <c r="I210" s="7"/>
      <c r="J210" s="8"/>
      <c r="K210" s="52"/>
      <c r="L210" s="7"/>
      <c r="M210" s="13"/>
      <c r="N210" s="54"/>
      <c r="O210" s="7"/>
      <c r="P210" s="13"/>
      <c r="Q210" s="54"/>
      <c r="R210" s="7"/>
      <c r="S210" s="13"/>
      <c r="T210" s="147"/>
      <c r="U210" s="7"/>
      <c r="V210" s="20"/>
      <c r="W210" s="7"/>
      <c r="X210" s="7"/>
      <c r="Z210" s="13"/>
      <c r="AA210" s="7"/>
      <c r="AB210" s="7"/>
      <c r="AC210" s="13"/>
      <c r="AD210" s="49"/>
      <c r="AE210" s="7"/>
      <c r="AF210" s="13"/>
      <c r="AG210" s="53"/>
      <c r="AH210" s="7"/>
      <c r="AI210" s="13"/>
      <c r="AJ210" s="56"/>
      <c r="AK210" s="7"/>
      <c r="AL210" s="13"/>
      <c r="AM210" s="13"/>
      <c r="AN210" s="49"/>
      <c r="AO210" s="7"/>
    </row>
    <row r="211" spans="1:41" ht="12.75">
      <c r="A211" s="13"/>
      <c r="B211" s="49"/>
      <c r="C211" s="7"/>
      <c r="D211" s="13"/>
      <c r="E211" s="53"/>
      <c r="F211" s="7"/>
      <c r="G211" s="8"/>
      <c r="H211" s="55"/>
      <c r="I211" s="7"/>
      <c r="J211" s="20"/>
      <c r="K211" s="105"/>
      <c r="L211" s="7"/>
      <c r="M211" s="13"/>
      <c r="N211" s="27">
        <v>2</v>
      </c>
      <c r="O211" s="116" t="s">
        <v>1630</v>
      </c>
      <c r="P211" s="34" t="s">
        <v>739</v>
      </c>
      <c r="Q211" s="59" t="s">
        <v>904</v>
      </c>
      <c r="R211" t="s">
        <v>1802</v>
      </c>
      <c r="S211" t="s">
        <v>1025</v>
      </c>
      <c r="T211" s="56"/>
      <c r="U211" s="7"/>
      <c r="V211" s="8"/>
      <c r="W211" s="97"/>
      <c r="X211" s="7"/>
      <c r="Y211" s="13"/>
      <c r="Z211" s="13"/>
      <c r="AA211" s="7"/>
      <c r="AB211" s="7"/>
      <c r="AC211" s="13"/>
      <c r="AD211" s="49"/>
      <c r="AE211" s="7"/>
      <c r="AF211" s="13"/>
      <c r="AG211" s="53"/>
      <c r="AH211" s="7"/>
      <c r="AI211" s="8"/>
      <c r="AJ211" s="55"/>
      <c r="AK211" s="7"/>
      <c r="AL211" s="13"/>
      <c r="AM211" s="13"/>
      <c r="AN211" s="49"/>
      <c r="AO211" s="7"/>
    </row>
    <row r="212" spans="1:41" ht="12.75">
      <c r="A212" s="13"/>
      <c r="B212" s="49"/>
      <c r="C212" s="7"/>
      <c r="D212" s="13"/>
      <c r="E212" s="53"/>
      <c r="F212" s="7"/>
      <c r="G212" s="20"/>
      <c r="H212" s="97"/>
      <c r="I212" s="7"/>
      <c r="M212" s="20"/>
      <c r="N212" s="98"/>
      <c r="O212" s="7"/>
      <c r="P212" s="8"/>
      <c r="Q212" s="97"/>
      <c r="R212" s="7"/>
      <c r="S212" s="8"/>
      <c r="T212" s="8"/>
      <c r="U212" s="7"/>
      <c r="V212" s="20"/>
      <c r="X212" s="7"/>
      <c r="Y212" s="20"/>
      <c r="Z212" s="13"/>
      <c r="AA212" s="7"/>
      <c r="AB212" s="7"/>
      <c r="AC212" s="13"/>
      <c r="AD212" s="49"/>
      <c r="AE212" s="7"/>
      <c r="AF212" s="13"/>
      <c r="AG212" s="53"/>
      <c r="AH212" s="7"/>
      <c r="AI212" s="20"/>
      <c r="AK212" s="7"/>
      <c r="AL212" s="20"/>
      <c r="AM212" s="13"/>
      <c r="AN212" s="49"/>
      <c r="AO212" s="7"/>
    </row>
    <row r="213" spans="1:41" ht="12.75">
      <c r="A213" s="8"/>
      <c r="B213" s="45"/>
      <c r="C213" s="7"/>
      <c r="D213" s="8"/>
      <c r="E213" s="104"/>
      <c r="F213" s="7"/>
      <c r="M213" s="27">
        <v>2</v>
      </c>
      <c r="O213" s="116" t="s">
        <v>520</v>
      </c>
      <c r="Q213" s="132" t="s">
        <v>970</v>
      </c>
      <c r="R213" t="s">
        <v>903</v>
      </c>
      <c r="S213" s="25" t="s">
        <v>916</v>
      </c>
      <c r="T213" s="25" t="s">
        <v>987</v>
      </c>
      <c r="V213" s="8"/>
      <c r="X213" s="7"/>
      <c r="Y213" s="8"/>
      <c r="Z213" s="8"/>
      <c r="AA213" s="7"/>
      <c r="AB213" s="7"/>
      <c r="AC213" s="8"/>
      <c r="AD213" s="45"/>
      <c r="AE213" s="7"/>
      <c r="AF213" s="8"/>
      <c r="AG213" s="104"/>
      <c r="AH213" s="7"/>
      <c r="AL213" s="8"/>
      <c r="AM213" s="8"/>
      <c r="AN213" s="45"/>
      <c r="AO213" s="7"/>
    </row>
    <row r="215" ht="12.75">
      <c r="I215" s="1"/>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K175"/>
  <sheetViews>
    <sheetView workbookViewId="0" topLeftCell="H96">
      <selection activeCell="N118" sqref="N118:R118"/>
    </sheetView>
  </sheetViews>
  <sheetFormatPr defaultColWidth="9.140625" defaultRowHeight="12.75"/>
  <cols>
    <col min="1" max="11" width="10.421875" style="0" customWidth="1"/>
    <col min="12" max="12" width="10.57421875" style="0" customWidth="1"/>
    <col min="13" max="14" width="12.57421875" style="0" customWidth="1"/>
    <col min="15" max="15" width="12.421875" style="0" customWidth="1"/>
    <col min="16" max="16" width="10.421875" style="0" customWidth="1"/>
    <col min="17" max="17" width="11.28125" style="0" customWidth="1"/>
    <col min="18" max="18" width="11.140625" style="0" customWidth="1"/>
    <col min="19" max="35" width="10.421875" style="0" customWidth="1"/>
    <col min="36" max="36" width="11.7109375" style="0" customWidth="1"/>
    <col min="37" max="16384" width="10.421875" style="0" customWidth="1"/>
  </cols>
  <sheetData>
    <row r="1" spans="1:37" ht="12.75">
      <c r="A1" s="1" t="s">
        <v>582</v>
      </c>
      <c r="B1" t="s">
        <v>634</v>
      </c>
      <c r="C1" s="8" t="s">
        <v>602</v>
      </c>
      <c r="D1" s="3" t="s">
        <v>583</v>
      </c>
      <c r="E1" t="s">
        <v>634</v>
      </c>
      <c r="F1" s="8" t="s">
        <v>602</v>
      </c>
      <c r="G1" s="3" t="s">
        <v>584</v>
      </c>
      <c r="H1" t="s">
        <v>634</v>
      </c>
      <c r="I1" s="8" t="s">
        <v>602</v>
      </c>
      <c r="J1" s="3" t="s">
        <v>585</v>
      </c>
      <c r="K1" t="s">
        <v>634</v>
      </c>
      <c r="L1" s="8" t="s">
        <v>602</v>
      </c>
      <c r="M1" s="3" t="s">
        <v>589</v>
      </c>
      <c r="N1" t="s">
        <v>634</v>
      </c>
      <c r="O1" s="8" t="s">
        <v>602</v>
      </c>
      <c r="P1" s="3" t="s">
        <v>590</v>
      </c>
      <c r="Q1" t="s">
        <v>634</v>
      </c>
      <c r="R1" s="8" t="s">
        <v>602</v>
      </c>
      <c r="S1" s="3" t="s">
        <v>593</v>
      </c>
      <c r="T1" t="s">
        <v>634</v>
      </c>
      <c r="U1" s="8" t="s">
        <v>602</v>
      </c>
      <c r="V1" s="3" t="s">
        <v>608</v>
      </c>
      <c r="W1" t="s">
        <v>634</v>
      </c>
      <c r="X1" s="8" t="s">
        <v>602</v>
      </c>
      <c r="Y1" s="3"/>
      <c r="Z1" s="3" t="s">
        <v>597</v>
      </c>
      <c r="AA1" t="s">
        <v>634</v>
      </c>
      <c r="AB1" s="8" t="s">
        <v>602</v>
      </c>
      <c r="AC1" s="15" t="s">
        <v>594</v>
      </c>
      <c r="AD1" t="s">
        <v>634</v>
      </c>
      <c r="AE1" s="8" t="s">
        <v>602</v>
      </c>
      <c r="AF1" s="15" t="s">
        <v>595</v>
      </c>
      <c r="AG1" t="s">
        <v>634</v>
      </c>
      <c r="AH1" s="8" t="s">
        <v>602</v>
      </c>
      <c r="AI1" s="15" t="s">
        <v>596</v>
      </c>
      <c r="AJ1" t="s">
        <v>634</v>
      </c>
      <c r="AK1" s="8" t="s">
        <v>602</v>
      </c>
    </row>
    <row r="2" spans="1:37" ht="12.75">
      <c r="A2" s="113" t="s">
        <v>1811</v>
      </c>
      <c r="C2" s="8"/>
      <c r="D2" s="4"/>
      <c r="F2" s="8"/>
      <c r="G2" s="4"/>
      <c r="I2" s="8"/>
      <c r="J2" s="4"/>
      <c r="L2" s="8"/>
      <c r="M2" s="4"/>
      <c r="O2" s="8"/>
      <c r="P2" s="4"/>
      <c r="R2" s="8"/>
      <c r="S2" s="4"/>
      <c r="U2" s="8"/>
      <c r="V2" s="4"/>
      <c r="X2" s="8"/>
      <c r="Y2" s="4"/>
      <c r="AE2" s="8"/>
      <c r="AF2" s="4"/>
      <c r="AH2" s="8"/>
      <c r="AI2" s="4"/>
      <c r="AK2" s="8"/>
    </row>
    <row r="3" spans="1:37" ht="12.75">
      <c r="A3" s="8">
        <v>0</v>
      </c>
      <c r="B3" s="8">
        <v>114</v>
      </c>
      <c r="C3" s="7">
        <f aca="true" t="shared" si="0" ref="C3:C8">B3*1.688</f>
        <v>192.432</v>
      </c>
      <c r="D3" s="8">
        <v>0</v>
      </c>
      <c r="E3" s="8">
        <v>160</v>
      </c>
      <c r="F3" s="7">
        <f aca="true" t="shared" si="1" ref="F3:F13">E3*1.688</f>
        <v>270.08</v>
      </c>
      <c r="G3" s="8">
        <v>0</v>
      </c>
      <c r="H3" s="7">
        <v>195</v>
      </c>
      <c r="I3" s="7">
        <f aca="true" t="shared" si="2" ref="I3:I12">H3*1.688</f>
        <v>329.15999999999997</v>
      </c>
      <c r="J3" s="8">
        <v>0</v>
      </c>
      <c r="K3" s="7">
        <v>223</v>
      </c>
      <c r="L3" s="7">
        <f>K3*1.688</f>
        <v>376.424</v>
      </c>
      <c r="M3" s="8">
        <v>0</v>
      </c>
      <c r="N3" s="7">
        <v>265</v>
      </c>
      <c r="O3" s="7">
        <f>N3*1.688</f>
        <v>447.32</v>
      </c>
      <c r="P3" s="8">
        <v>0</v>
      </c>
      <c r="Q3" s="7">
        <v>340</v>
      </c>
      <c r="R3" s="7">
        <f>Q3*1.688</f>
        <v>573.92</v>
      </c>
      <c r="S3" s="8">
        <v>0</v>
      </c>
      <c r="T3" s="7">
        <v>405</v>
      </c>
      <c r="U3" s="7">
        <f aca="true" t="shared" si="3" ref="U3:U9">T3*1.688</f>
        <v>683.64</v>
      </c>
      <c r="V3" s="8">
        <v>0</v>
      </c>
      <c r="W3" s="7">
        <v>440</v>
      </c>
      <c r="X3" s="7">
        <f aca="true" t="shared" si="4" ref="X3:X8">W3*1.688</f>
        <v>742.72</v>
      </c>
      <c r="Y3" s="8"/>
      <c r="Z3" s="8">
        <v>0</v>
      </c>
      <c r="AA3" s="7">
        <f aca="true" t="shared" si="5" ref="AA3:AA8">B3-7</f>
        <v>107</v>
      </c>
      <c r="AB3" s="7">
        <f aca="true" t="shared" si="6" ref="AB3:AB14">AA3*1.688</f>
        <v>180.61599999999999</v>
      </c>
      <c r="AC3" s="16">
        <v>0</v>
      </c>
      <c r="AD3" s="7">
        <v>130</v>
      </c>
      <c r="AE3" s="7">
        <f>AD3*1.688</f>
        <v>219.44</v>
      </c>
      <c r="AF3" s="16">
        <v>0</v>
      </c>
      <c r="AG3" s="7">
        <v>182</v>
      </c>
      <c r="AH3" s="7">
        <f>AG3*1.688</f>
        <v>307.216</v>
      </c>
      <c r="AI3" s="16">
        <v>0</v>
      </c>
      <c r="AJ3" s="7">
        <v>225</v>
      </c>
      <c r="AK3" s="7">
        <f>AJ3*1.688</f>
        <v>379.8</v>
      </c>
    </row>
    <row r="4" spans="1:37" ht="12.75">
      <c r="A4" s="6">
        <v>10000</v>
      </c>
      <c r="B4" s="38">
        <v>132</v>
      </c>
      <c r="C4" s="7">
        <f t="shared" si="0"/>
        <v>222.816</v>
      </c>
      <c r="D4" s="6">
        <v>10000</v>
      </c>
      <c r="E4" s="38">
        <v>185</v>
      </c>
      <c r="F4" s="7">
        <f t="shared" si="1"/>
        <v>312.28</v>
      </c>
      <c r="G4" s="6">
        <v>10000</v>
      </c>
      <c r="H4" s="38">
        <v>225</v>
      </c>
      <c r="I4" s="7">
        <f t="shared" si="2"/>
        <v>379.8</v>
      </c>
      <c r="J4" s="6">
        <v>10000</v>
      </c>
      <c r="K4" s="51">
        <v>283</v>
      </c>
      <c r="L4" s="7">
        <f aca="true" t="shared" si="7" ref="L4:L12">K4*1.688</f>
        <v>477.704</v>
      </c>
      <c r="M4" s="6">
        <v>10000</v>
      </c>
      <c r="N4" s="51">
        <v>354</v>
      </c>
      <c r="O4" s="7">
        <f aca="true" t="shared" si="8" ref="O4:O11">N4*1.688</f>
        <v>597.552</v>
      </c>
      <c r="P4" s="6">
        <v>10000</v>
      </c>
      <c r="Q4" s="51">
        <v>430</v>
      </c>
      <c r="R4" s="7">
        <f aca="true" t="shared" si="9" ref="R4:R11">Q4*1.688</f>
        <v>725.84</v>
      </c>
      <c r="S4" s="6">
        <v>10000</v>
      </c>
      <c r="T4" s="51">
        <v>484</v>
      </c>
      <c r="U4" s="7">
        <f t="shared" si="3"/>
        <v>816.992</v>
      </c>
      <c r="V4" s="57">
        <v>10000</v>
      </c>
      <c r="W4" s="51">
        <v>523</v>
      </c>
      <c r="X4" s="7">
        <f t="shared" si="4"/>
        <v>882.824</v>
      </c>
      <c r="Y4" s="6"/>
      <c r="Z4" s="6">
        <v>10000</v>
      </c>
      <c r="AA4" s="7">
        <f t="shared" si="5"/>
        <v>125</v>
      </c>
      <c r="AB4" s="7">
        <f t="shared" si="6"/>
        <v>211</v>
      </c>
      <c r="AC4" s="6">
        <v>10000</v>
      </c>
      <c r="AD4" s="51">
        <v>151</v>
      </c>
      <c r="AE4" s="7">
        <f aca="true" t="shared" si="10" ref="AE4:AE12">AD4*1.688</f>
        <v>254.888</v>
      </c>
      <c r="AF4" s="6">
        <v>10000</v>
      </c>
      <c r="AG4" s="51">
        <v>211</v>
      </c>
      <c r="AH4" s="7">
        <f aca="true" t="shared" si="11" ref="AH4:AH12">AG4*1.688</f>
        <v>356.168</v>
      </c>
      <c r="AI4" s="6">
        <v>10000</v>
      </c>
      <c r="AJ4" s="51">
        <v>260</v>
      </c>
      <c r="AK4" s="7">
        <f aca="true" t="shared" si="12" ref="AK4:AK10">AJ4*1.688</f>
        <v>438.88</v>
      </c>
    </row>
    <row r="5" spans="1:37" ht="12.75">
      <c r="A5" s="6">
        <v>20000</v>
      </c>
      <c r="B5" s="38">
        <v>155</v>
      </c>
      <c r="C5" s="7">
        <f t="shared" si="0"/>
        <v>261.64</v>
      </c>
      <c r="D5" s="6">
        <v>20000</v>
      </c>
      <c r="E5" s="38">
        <v>217</v>
      </c>
      <c r="F5" s="7">
        <f t="shared" si="1"/>
        <v>366.296</v>
      </c>
      <c r="G5" s="6">
        <v>20000</v>
      </c>
      <c r="H5" s="38">
        <v>283</v>
      </c>
      <c r="I5" s="7">
        <f t="shared" si="2"/>
        <v>477.704</v>
      </c>
      <c r="J5" s="6">
        <v>20000</v>
      </c>
      <c r="K5" s="51">
        <v>361</v>
      </c>
      <c r="L5" s="7">
        <f t="shared" si="7"/>
        <v>609.3679999999999</v>
      </c>
      <c r="M5" s="6">
        <v>20000</v>
      </c>
      <c r="N5" s="51">
        <v>456</v>
      </c>
      <c r="O5" s="7">
        <f t="shared" si="8"/>
        <v>769.728</v>
      </c>
      <c r="P5" s="6">
        <v>20000</v>
      </c>
      <c r="Q5" s="51">
        <v>526</v>
      </c>
      <c r="R5" s="7">
        <f t="shared" si="9"/>
        <v>887.8879999999999</v>
      </c>
      <c r="S5" s="6">
        <v>20000</v>
      </c>
      <c r="T5" s="51">
        <v>572</v>
      </c>
      <c r="U5" s="7">
        <f t="shared" si="3"/>
        <v>965.536</v>
      </c>
      <c r="V5" s="57">
        <v>19000</v>
      </c>
      <c r="W5" s="51">
        <v>600</v>
      </c>
      <c r="X5" s="7">
        <f t="shared" si="4"/>
        <v>1012.8</v>
      </c>
      <c r="Y5" s="6"/>
      <c r="Z5" s="6">
        <v>20000</v>
      </c>
      <c r="AA5" s="7">
        <f t="shared" si="5"/>
        <v>148</v>
      </c>
      <c r="AB5" s="7">
        <f t="shared" si="6"/>
        <v>249.82399999999998</v>
      </c>
      <c r="AC5" s="6">
        <v>20000</v>
      </c>
      <c r="AD5" s="51">
        <v>177</v>
      </c>
      <c r="AE5" s="7">
        <f t="shared" si="10"/>
        <v>298.776</v>
      </c>
      <c r="AF5" s="6">
        <v>20000</v>
      </c>
      <c r="AG5" s="51">
        <v>246</v>
      </c>
      <c r="AH5" s="7">
        <f t="shared" si="11"/>
        <v>415.248</v>
      </c>
      <c r="AI5" s="6">
        <v>20000</v>
      </c>
      <c r="AJ5" s="51">
        <v>303</v>
      </c>
      <c r="AK5" s="7">
        <f t="shared" si="12"/>
        <v>511.464</v>
      </c>
    </row>
    <row r="6" spans="1:37" ht="12.75">
      <c r="A6" s="6">
        <v>30000</v>
      </c>
      <c r="B6" s="38">
        <v>184</v>
      </c>
      <c r="C6" s="7">
        <f t="shared" si="0"/>
        <v>310.592</v>
      </c>
      <c r="D6" s="6">
        <v>30000</v>
      </c>
      <c r="E6" s="38">
        <v>265</v>
      </c>
      <c r="F6" s="7">
        <f t="shared" si="1"/>
        <v>447.32</v>
      </c>
      <c r="G6" s="6">
        <v>30000</v>
      </c>
      <c r="H6" s="38">
        <v>379</v>
      </c>
      <c r="I6" s="7">
        <f t="shared" si="2"/>
        <v>639.752</v>
      </c>
      <c r="J6" s="6">
        <v>30000</v>
      </c>
      <c r="K6" s="51">
        <v>456</v>
      </c>
      <c r="L6" s="7">
        <f t="shared" si="7"/>
        <v>769.728</v>
      </c>
      <c r="M6" s="6">
        <v>30000</v>
      </c>
      <c r="N6" s="51">
        <v>528</v>
      </c>
      <c r="O6" s="7">
        <f t="shared" si="8"/>
        <v>891.264</v>
      </c>
      <c r="P6" s="6">
        <v>30000</v>
      </c>
      <c r="Q6" s="51">
        <v>562</v>
      </c>
      <c r="R6" s="7">
        <f t="shared" si="9"/>
        <v>948.656</v>
      </c>
      <c r="S6" s="6">
        <v>23000</v>
      </c>
      <c r="T6" s="7">
        <v>593</v>
      </c>
      <c r="U6" s="7">
        <f t="shared" si="3"/>
        <v>1000.9839999999999</v>
      </c>
      <c r="V6" s="6">
        <v>20000</v>
      </c>
      <c r="W6" s="38">
        <v>614</v>
      </c>
      <c r="X6" s="7">
        <f t="shared" si="4"/>
        <v>1036.432</v>
      </c>
      <c r="Y6" s="6"/>
      <c r="Z6" s="6">
        <v>30000</v>
      </c>
      <c r="AA6" s="7">
        <f t="shared" si="5"/>
        <v>177</v>
      </c>
      <c r="AB6" s="7">
        <f t="shared" si="6"/>
        <v>298.776</v>
      </c>
      <c r="AC6" s="6">
        <v>30000</v>
      </c>
      <c r="AD6" s="51">
        <v>210</v>
      </c>
      <c r="AE6" s="7">
        <f t="shared" si="10"/>
        <v>354.47999999999996</v>
      </c>
      <c r="AF6" s="6">
        <v>30000</v>
      </c>
      <c r="AG6" s="51">
        <v>300</v>
      </c>
      <c r="AH6" s="7">
        <f t="shared" si="11"/>
        <v>506.4</v>
      </c>
      <c r="AI6" s="6">
        <v>30000</v>
      </c>
      <c r="AJ6" s="51">
        <v>444</v>
      </c>
      <c r="AK6" s="7">
        <f t="shared" si="12"/>
        <v>749.472</v>
      </c>
    </row>
    <row r="7" spans="1:37" s="8" customFormat="1" ht="12.75">
      <c r="A7" s="6">
        <v>40000</v>
      </c>
      <c r="B7" s="38">
        <v>226</v>
      </c>
      <c r="C7" s="7">
        <f t="shared" si="0"/>
        <v>381.488</v>
      </c>
      <c r="D7" s="6">
        <v>40000</v>
      </c>
      <c r="E7" s="38">
        <v>376</v>
      </c>
      <c r="F7" s="7">
        <f t="shared" si="1"/>
        <v>634.688</v>
      </c>
      <c r="G7" s="6">
        <v>40000</v>
      </c>
      <c r="H7" s="38">
        <v>506</v>
      </c>
      <c r="I7" s="7">
        <f t="shared" si="2"/>
        <v>854.1279999999999</v>
      </c>
      <c r="J7" s="6">
        <v>40000</v>
      </c>
      <c r="K7" s="51">
        <v>566</v>
      </c>
      <c r="L7" s="7">
        <f t="shared" si="7"/>
        <v>955.408</v>
      </c>
      <c r="M7" s="6">
        <v>35000</v>
      </c>
      <c r="N7" s="7">
        <v>558</v>
      </c>
      <c r="O7" s="7">
        <f t="shared" si="8"/>
        <v>941.904</v>
      </c>
      <c r="P7" s="6">
        <v>33500</v>
      </c>
      <c r="Q7" s="7">
        <v>575</v>
      </c>
      <c r="R7" s="7">
        <f t="shared" si="9"/>
        <v>970.6</v>
      </c>
      <c r="S7" s="6">
        <v>20000</v>
      </c>
      <c r="T7" s="38">
        <v>614</v>
      </c>
      <c r="U7" s="7">
        <f t="shared" si="3"/>
        <v>1036.432</v>
      </c>
      <c r="V7" s="6">
        <v>10000</v>
      </c>
      <c r="W7" s="38">
        <v>638</v>
      </c>
      <c r="X7" s="7">
        <f t="shared" si="4"/>
        <v>1076.944</v>
      </c>
      <c r="Y7" s="6"/>
      <c r="Z7" s="6">
        <v>40000</v>
      </c>
      <c r="AA7" s="7">
        <f t="shared" si="5"/>
        <v>219</v>
      </c>
      <c r="AB7" s="7">
        <f t="shared" si="6"/>
        <v>369.67199999999997</v>
      </c>
      <c r="AC7" s="6">
        <v>40000</v>
      </c>
      <c r="AD7" s="51">
        <v>256</v>
      </c>
      <c r="AE7" s="7">
        <f t="shared" si="10"/>
        <v>432.128</v>
      </c>
      <c r="AF7" s="6">
        <v>40000</v>
      </c>
      <c r="AG7" s="51">
        <v>505</v>
      </c>
      <c r="AH7" s="7">
        <f t="shared" si="11"/>
        <v>852.4399999999999</v>
      </c>
      <c r="AI7" s="13">
        <v>30000</v>
      </c>
      <c r="AJ7" s="38">
        <v>589</v>
      </c>
      <c r="AK7" s="7">
        <f t="shared" si="12"/>
        <v>994.232</v>
      </c>
    </row>
    <row r="8" spans="1:37" s="8" customFormat="1" ht="12.75">
      <c r="A8" s="21">
        <v>47000</v>
      </c>
      <c r="B8" s="38">
        <v>271</v>
      </c>
      <c r="C8" s="7">
        <f t="shared" si="0"/>
        <v>457.448</v>
      </c>
      <c r="D8" s="6">
        <v>42000</v>
      </c>
      <c r="E8" s="53">
        <v>474</v>
      </c>
      <c r="F8" s="7">
        <f t="shared" si="1"/>
        <v>800.112</v>
      </c>
      <c r="G8" s="6">
        <v>40000</v>
      </c>
      <c r="H8" s="38">
        <v>573</v>
      </c>
      <c r="I8" s="7">
        <f t="shared" si="2"/>
        <v>967.2239999999999</v>
      </c>
      <c r="J8" s="6">
        <v>40000</v>
      </c>
      <c r="K8" s="38">
        <v>573</v>
      </c>
      <c r="L8" s="7">
        <f t="shared" si="7"/>
        <v>967.2239999999999</v>
      </c>
      <c r="M8" s="6">
        <v>30000</v>
      </c>
      <c r="N8" s="38">
        <v>589</v>
      </c>
      <c r="O8" s="7">
        <f t="shared" si="8"/>
        <v>994.232</v>
      </c>
      <c r="P8" s="6">
        <v>30000</v>
      </c>
      <c r="Q8" s="38">
        <v>589</v>
      </c>
      <c r="R8" s="7">
        <f t="shared" si="9"/>
        <v>994.232</v>
      </c>
      <c r="S8" s="6">
        <v>10000</v>
      </c>
      <c r="T8" s="38">
        <v>638</v>
      </c>
      <c r="U8" s="7">
        <f t="shared" si="3"/>
        <v>1076.944</v>
      </c>
      <c r="V8" s="8">
        <v>0</v>
      </c>
      <c r="W8" s="8">
        <v>605</v>
      </c>
      <c r="X8" s="7">
        <f t="shared" si="4"/>
        <v>1021.24</v>
      </c>
      <c r="Z8" s="21">
        <v>47000</v>
      </c>
      <c r="AA8" s="7">
        <f t="shared" si="5"/>
        <v>264</v>
      </c>
      <c r="AB8" s="7">
        <f t="shared" si="6"/>
        <v>445.632</v>
      </c>
      <c r="AC8" s="13">
        <v>40000</v>
      </c>
      <c r="AD8" s="38">
        <v>573</v>
      </c>
      <c r="AE8" s="7">
        <f t="shared" si="10"/>
        <v>967.2239999999999</v>
      </c>
      <c r="AF8" s="13">
        <v>40000</v>
      </c>
      <c r="AG8" s="38">
        <v>573</v>
      </c>
      <c r="AH8" s="7">
        <f t="shared" si="11"/>
        <v>967.2239999999999</v>
      </c>
      <c r="AI8" s="13">
        <v>20000</v>
      </c>
      <c r="AJ8" s="38">
        <v>614</v>
      </c>
      <c r="AK8" s="7">
        <f t="shared" si="12"/>
        <v>1036.432</v>
      </c>
    </row>
    <row r="9" spans="1:37" ht="12.75">
      <c r="A9" s="6">
        <v>48000</v>
      </c>
      <c r="B9" s="38">
        <v>573</v>
      </c>
      <c r="C9" s="7">
        <f aca="true" t="shared" si="13" ref="C9:C14">B9*1.688</f>
        <v>967.2239999999999</v>
      </c>
      <c r="D9" s="13">
        <v>40000</v>
      </c>
      <c r="E9" s="38">
        <v>573</v>
      </c>
      <c r="F9" s="7">
        <f t="shared" si="1"/>
        <v>967.2239999999999</v>
      </c>
      <c r="G9" s="6">
        <v>30000</v>
      </c>
      <c r="H9" s="38">
        <v>589</v>
      </c>
      <c r="I9" s="7">
        <f t="shared" si="2"/>
        <v>994.232</v>
      </c>
      <c r="J9" s="6">
        <v>30000</v>
      </c>
      <c r="K9" s="38">
        <v>589</v>
      </c>
      <c r="L9" s="7">
        <f t="shared" si="7"/>
        <v>994.232</v>
      </c>
      <c r="M9" s="6">
        <v>20000</v>
      </c>
      <c r="N9" s="38">
        <v>614</v>
      </c>
      <c r="O9" s="7">
        <f t="shared" si="8"/>
        <v>1036.432</v>
      </c>
      <c r="P9" s="6">
        <v>20000</v>
      </c>
      <c r="Q9" s="38">
        <v>614</v>
      </c>
      <c r="R9" s="7">
        <f t="shared" si="9"/>
        <v>1036.432</v>
      </c>
      <c r="S9" s="8">
        <v>0</v>
      </c>
      <c r="T9" s="8">
        <v>605</v>
      </c>
      <c r="U9" s="7">
        <f t="shared" si="3"/>
        <v>1021.24</v>
      </c>
      <c r="Z9" s="6">
        <v>48000</v>
      </c>
      <c r="AA9" s="7">
        <f aca="true" t="shared" si="14" ref="AA9:AA14">B9+7</f>
        <v>580</v>
      </c>
      <c r="AB9" s="7">
        <f t="shared" si="6"/>
        <v>979.04</v>
      </c>
      <c r="AC9" s="13">
        <v>30000</v>
      </c>
      <c r="AD9" s="38">
        <v>589</v>
      </c>
      <c r="AE9" s="7">
        <f t="shared" si="10"/>
        <v>994.232</v>
      </c>
      <c r="AF9" s="13">
        <v>30000</v>
      </c>
      <c r="AG9" s="38">
        <v>589</v>
      </c>
      <c r="AH9" s="7">
        <f t="shared" si="11"/>
        <v>994.232</v>
      </c>
      <c r="AI9" s="13">
        <v>10000</v>
      </c>
      <c r="AJ9" s="38">
        <v>638</v>
      </c>
      <c r="AK9" s="7">
        <f t="shared" si="12"/>
        <v>1076.944</v>
      </c>
    </row>
    <row r="10" spans="1:37" ht="12.75">
      <c r="A10" s="6">
        <v>40000</v>
      </c>
      <c r="B10" s="38">
        <v>583</v>
      </c>
      <c r="C10" s="7">
        <f t="shared" si="13"/>
        <v>984.1039999999999</v>
      </c>
      <c r="D10" s="13">
        <v>30000</v>
      </c>
      <c r="E10" s="38">
        <v>589</v>
      </c>
      <c r="F10" s="7">
        <f t="shared" si="1"/>
        <v>994.232</v>
      </c>
      <c r="G10" s="6">
        <v>20000</v>
      </c>
      <c r="H10" s="38">
        <v>614</v>
      </c>
      <c r="I10" s="7">
        <f t="shared" si="2"/>
        <v>1036.432</v>
      </c>
      <c r="J10" s="6">
        <v>20000</v>
      </c>
      <c r="K10" s="38">
        <v>614</v>
      </c>
      <c r="L10" s="7">
        <f t="shared" si="7"/>
        <v>1036.432</v>
      </c>
      <c r="M10" s="6">
        <v>10000</v>
      </c>
      <c r="N10" s="38">
        <v>638</v>
      </c>
      <c r="O10" s="7">
        <f t="shared" si="8"/>
        <v>1076.944</v>
      </c>
      <c r="P10" s="6">
        <v>10000</v>
      </c>
      <c r="Q10" s="38">
        <v>638</v>
      </c>
      <c r="R10" s="7">
        <f t="shared" si="9"/>
        <v>1076.944</v>
      </c>
      <c r="S10" s="8"/>
      <c r="T10" s="8"/>
      <c r="U10" s="8"/>
      <c r="Z10" s="6">
        <v>40000</v>
      </c>
      <c r="AA10" s="7">
        <f t="shared" si="14"/>
        <v>590</v>
      </c>
      <c r="AB10" s="7">
        <f t="shared" si="6"/>
        <v>995.92</v>
      </c>
      <c r="AC10" s="13">
        <v>20000</v>
      </c>
      <c r="AD10" s="38">
        <v>614</v>
      </c>
      <c r="AE10" s="7">
        <f t="shared" si="10"/>
        <v>1036.432</v>
      </c>
      <c r="AF10" s="13">
        <v>20000</v>
      </c>
      <c r="AG10" s="38">
        <v>614</v>
      </c>
      <c r="AH10" s="7">
        <f t="shared" si="11"/>
        <v>1036.432</v>
      </c>
      <c r="AI10" s="8">
        <v>0</v>
      </c>
      <c r="AJ10" s="8">
        <v>605</v>
      </c>
      <c r="AK10" s="7">
        <f t="shared" si="12"/>
        <v>1021.24</v>
      </c>
    </row>
    <row r="11" spans="1:37" ht="12.75">
      <c r="A11" s="13">
        <v>30000</v>
      </c>
      <c r="B11" s="38">
        <v>600</v>
      </c>
      <c r="C11" s="7">
        <f t="shared" si="13"/>
        <v>1012.8</v>
      </c>
      <c r="D11" s="13">
        <v>20000</v>
      </c>
      <c r="E11" s="38">
        <v>614</v>
      </c>
      <c r="F11" s="7">
        <f t="shared" si="1"/>
        <v>1036.432</v>
      </c>
      <c r="G11" s="6">
        <v>10000</v>
      </c>
      <c r="H11" s="38">
        <v>638</v>
      </c>
      <c r="I11" s="7">
        <f t="shared" si="2"/>
        <v>1076.944</v>
      </c>
      <c r="J11" s="6">
        <v>10000</v>
      </c>
      <c r="K11" s="38">
        <v>638</v>
      </c>
      <c r="L11" s="7">
        <f t="shared" si="7"/>
        <v>1076.944</v>
      </c>
      <c r="M11" s="8">
        <v>0</v>
      </c>
      <c r="N11" s="8">
        <v>605</v>
      </c>
      <c r="O11" s="7">
        <f t="shared" si="8"/>
        <v>1021.24</v>
      </c>
      <c r="P11" s="8">
        <v>0</v>
      </c>
      <c r="Q11" s="8">
        <v>605</v>
      </c>
      <c r="R11" s="7">
        <f t="shared" si="9"/>
        <v>1021.24</v>
      </c>
      <c r="S11" s="8"/>
      <c r="T11" s="8"/>
      <c r="U11" s="8"/>
      <c r="Z11" s="13">
        <v>30000</v>
      </c>
      <c r="AA11" s="7">
        <f t="shared" si="14"/>
        <v>607</v>
      </c>
      <c r="AB11" s="7">
        <f t="shared" si="6"/>
        <v>1024.616</v>
      </c>
      <c r="AC11" s="13">
        <v>10000</v>
      </c>
      <c r="AD11" s="38">
        <v>638</v>
      </c>
      <c r="AE11" s="7">
        <f t="shared" si="10"/>
        <v>1076.944</v>
      </c>
      <c r="AF11" s="13">
        <v>10000</v>
      </c>
      <c r="AG11" s="38">
        <v>638</v>
      </c>
      <c r="AH11" s="7">
        <f t="shared" si="11"/>
        <v>1076.944</v>
      </c>
      <c r="AI11" s="8"/>
      <c r="AJ11" s="8"/>
      <c r="AK11" s="8"/>
    </row>
    <row r="12" spans="1:37" ht="12.75">
      <c r="A12" s="13">
        <v>20000</v>
      </c>
      <c r="B12" s="38">
        <v>624</v>
      </c>
      <c r="C12" s="7">
        <f t="shared" si="13"/>
        <v>1053.312</v>
      </c>
      <c r="D12" s="13">
        <v>10000</v>
      </c>
      <c r="E12" s="38">
        <v>638</v>
      </c>
      <c r="F12" s="7">
        <f t="shared" si="1"/>
        <v>1076.944</v>
      </c>
      <c r="G12" s="8">
        <v>0</v>
      </c>
      <c r="H12" s="8">
        <v>605</v>
      </c>
      <c r="I12" s="7">
        <f t="shared" si="2"/>
        <v>1021.24</v>
      </c>
      <c r="J12" s="8">
        <v>0</v>
      </c>
      <c r="K12" s="8">
        <v>605</v>
      </c>
      <c r="L12" s="7">
        <f t="shared" si="7"/>
        <v>1021.24</v>
      </c>
      <c r="N12" s="7"/>
      <c r="O12" s="7"/>
      <c r="P12" s="8"/>
      <c r="Q12" s="8"/>
      <c r="R12" s="8"/>
      <c r="S12" s="8"/>
      <c r="T12" s="8"/>
      <c r="U12" s="8"/>
      <c r="Z12" s="13">
        <v>20000</v>
      </c>
      <c r="AA12" s="7">
        <f t="shared" si="14"/>
        <v>631</v>
      </c>
      <c r="AB12" s="7">
        <f t="shared" si="6"/>
        <v>1065.128</v>
      </c>
      <c r="AC12" s="8">
        <v>0</v>
      </c>
      <c r="AD12" s="8">
        <v>605</v>
      </c>
      <c r="AE12" s="7">
        <f t="shared" si="10"/>
        <v>1021.24</v>
      </c>
      <c r="AF12" s="8">
        <v>0</v>
      </c>
      <c r="AG12" s="8">
        <v>605</v>
      </c>
      <c r="AH12" s="7">
        <f t="shared" si="11"/>
        <v>1021.24</v>
      </c>
      <c r="AI12" s="8"/>
      <c r="AJ12" s="8"/>
      <c r="AK12" s="8"/>
    </row>
    <row r="13" spans="1:28" ht="12.75">
      <c r="A13" s="13">
        <v>10000</v>
      </c>
      <c r="B13" s="38">
        <v>648</v>
      </c>
      <c r="C13" s="7">
        <f t="shared" si="13"/>
        <v>1093.824</v>
      </c>
      <c r="D13" s="8">
        <v>0</v>
      </c>
      <c r="E13" s="8">
        <v>605</v>
      </c>
      <c r="F13" s="7">
        <f t="shared" si="1"/>
        <v>1021.24</v>
      </c>
      <c r="Z13" s="13">
        <v>10000</v>
      </c>
      <c r="AA13" s="7">
        <f t="shared" si="14"/>
        <v>655</v>
      </c>
      <c r="AB13" s="7">
        <f t="shared" si="6"/>
        <v>1105.6399999999999</v>
      </c>
    </row>
    <row r="14" spans="1:28" ht="12.75">
      <c r="A14" s="8">
        <v>0</v>
      </c>
      <c r="B14" s="8">
        <v>615</v>
      </c>
      <c r="C14" s="7">
        <f t="shared" si="13"/>
        <v>1038.12</v>
      </c>
      <c r="Z14" s="8">
        <v>0</v>
      </c>
      <c r="AA14" s="7">
        <f t="shared" si="14"/>
        <v>622</v>
      </c>
      <c r="AB14" s="7">
        <f t="shared" si="6"/>
        <v>1049.936</v>
      </c>
    </row>
    <row r="16" spans="1:11" ht="12.75">
      <c r="A16" s="134" t="s">
        <v>1812</v>
      </c>
      <c r="K16" s="25" t="s">
        <v>633</v>
      </c>
    </row>
    <row r="17" spans="1:26" ht="12.75">
      <c r="A17" t="s">
        <v>632</v>
      </c>
      <c r="Z17" t="s">
        <v>606</v>
      </c>
    </row>
    <row r="19" spans="11:16" ht="12.75">
      <c r="K19" s="55" t="s">
        <v>960</v>
      </c>
      <c r="N19" t="s">
        <v>963</v>
      </c>
      <c r="P19" s="25" t="s">
        <v>699</v>
      </c>
    </row>
    <row r="20" spans="1:14" ht="12.75">
      <c r="A20" s="33" t="s">
        <v>688</v>
      </c>
      <c r="K20" s="55" t="s">
        <v>501</v>
      </c>
      <c r="N20" t="s">
        <v>964</v>
      </c>
    </row>
    <row r="21" spans="11:16" ht="12.75">
      <c r="K21" t="s">
        <v>961</v>
      </c>
      <c r="N21" t="s">
        <v>1898</v>
      </c>
      <c r="P21" s="144" t="s">
        <v>700</v>
      </c>
    </row>
    <row r="22" spans="1:22" ht="12.75">
      <c r="A22" t="s">
        <v>598</v>
      </c>
      <c r="K22" t="s">
        <v>1899</v>
      </c>
      <c r="P22" s="143" t="s">
        <v>1950</v>
      </c>
      <c r="V22" s="8"/>
    </row>
    <row r="23" spans="16:29" ht="12.75">
      <c r="P23" s="144" t="s">
        <v>702</v>
      </c>
      <c r="U23" s="8"/>
      <c r="V23" s="22"/>
      <c r="W23" s="22"/>
      <c r="X23" s="8"/>
      <c r="Z23" s="32"/>
      <c r="AC23" s="32"/>
    </row>
    <row r="24" spans="14:29" ht="12.75">
      <c r="N24" s="135" t="s">
        <v>1896</v>
      </c>
      <c r="P24" s="144" t="s">
        <v>1897</v>
      </c>
      <c r="U24" s="8"/>
      <c r="V24" s="8"/>
      <c r="W24" s="8"/>
      <c r="X24" s="22"/>
      <c r="Z24" s="27"/>
      <c r="AA24" s="55"/>
      <c r="AC24" s="27"/>
    </row>
    <row r="25" spans="9:29" ht="12.75">
      <c r="I25" s="1" t="s">
        <v>582</v>
      </c>
      <c r="L25" s="11" t="s">
        <v>1811</v>
      </c>
      <c r="M25" s="11" t="s">
        <v>1816</v>
      </c>
      <c r="N25" s="11" t="s">
        <v>1895</v>
      </c>
      <c r="U25" s="86"/>
      <c r="Z25" s="27"/>
      <c r="AA25" s="55"/>
      <c r="AC25" s="27"/>
    </row>
    <row r="26" spans="12:29" ht="12.75">
      <c r="L26" s="135" t="s">
        <v>703</v>
      </c>
      <c r="M26" s="135" t="s">
        <v>701</v>
      </c>
      <c r="N26" s="135" t="s">
        <v>1900</v>
      </c>
      <c r="S26" s="27"/>
      <c r="T26" s="27"/>
      <c r="Z26" s="27"/>
      <c r="AC26" s="27"/>
    </row>
    <row r="27" spans="10:29" ht="12.75">
      <c r="J27" s="25"/>
      <c r="L27" s="27"/>
      <c r="M27" s="27"/>
      <c r="N27" s="27"/>
      <c r="O27" t="s">
        <v>622</v>
      </c>
      <c r="P27" s="139" t="s">
        <v>1627</v>
      </c>
      <c r="R27" s="134"/>
      <c r="S27" s="27"/>
      <c r="T27" s="27"/>
      <c r="U27" s="27"/>
      <c r="V27" s="34"/>
      <c r="Z27" s="27"/>
      <c r="AA27" s="55"/>
      <c r="AC27" s="27"/>
    </row>
    <row r="28" spans="10:29" ht="12.75">
      <c r="J28" s="25"/>
      <c r="L28" s="27" t="s">
        <v>971</v>
      </c>
      <c r="M28" s="27" t="s">
        <v>496</v>
      </c>
      <c r="N28" s="27" t="s">
        <v>1325</v>
      </c>
      <c r="O28" t="s">
        <v>830</v>
      </c>
      <c r="P28" s="24" t="s">
        <v>1327</v>
      </c>
      <c r="R28" s="134"/>
      <c r="S28" s="27"/>
      <c r="T28" s="27"/>
      <c r="U28" s="27"/>
      <c r="V28" s="34"/>
      <c r="Z28" s="27"/>
      <c r="AA28" s="55"/>
      <c r="AC28" s="27"/>
    </row>
    <row r="29" spans="10:29" ht="12.75">
      <c r="J29" s="25"/>
      <c r="L29" s="27" t="s">
        <v>1810</v>
      </c>
      <c r="M29" s="27" t="s">
        <v>522</v>
      </c>
      <c r="N29" s="27" t="s">
        <v>1669</v>
      </c>
      <c r="O29" t="s">
        <v>719</v>
      </c>
      <c r="P29" s="100" t="s">
        <v>931</v>
      </c>
      <c r="R29" s="134"/>
      <c r="S29" s="27"/>
      <c r="T29" s="27"/>
      <c r="U29" s="27"/>
      <c r="V29" s="84"/>
      <c r="Z29" s="27"/>
      <c r="AA29" s="55"/>
      <c r="AC29" s="82"/>
    </row>
    <row r="30" spans="11:29" ht="12.75">
      <c r="K30" s="142"/>
      <c r="L30" s="23" t="s">
        <v>965</v>
      </c>
      <c r="M30" s="23" t="s">
        <v>495</v>
      </c>
      <c r="N30" s="23" t="s">
        <v>1817</v>
      </c>
      <c r="P30" s="144" t="s">
        <v>505</v>
      </c>
      <c r="R30" s="61"/>
      <c r="S30" s="27"/>
      <c r="T30" s="27"/>
      <c r="U30" s="27"/>
      <c r="V30" s="34"/>
      <c r="Z30" s="60"/>
      <c r="AA30" s="11"/>
      <c r="AC30" s="60"/>
    </row>
    <row r="31" spans="10:29" ht="12.75">
      <c r="J31" s="25"/>
      <c r="N31" s="27"/>
      <c r="P31" s="134" t="s">
        <v>506</v>
      </c>
      <c r="S31" s="23"/>
      <c r="T31" s="23"/>
      <c r="Z31" s="27"/>
      <c r="AA31" s="39"/>
      <c r="AC31" s="27"/>
    </row>
    <row r="32" spans="10:22" ht="12.75">
      <c r="J32" s="25"/>
      <c r="N32" s="27"/>
      <c r="S32" s="45"/>
      <c r="T32" s="11"/>
      <c r="V32" s="40"/>
    </row>
    <row r="33" spans="10:29" ht="12.75">
      <c r="J33" s="25"/>
      <c r="K33" s="59" t="s">
        <v>523</v>
      </c>
      <c r="L33" s="82">
        <v>435</v>
      </c>
      <c r="M33" s="82">
        <v>562</v>
      </c>
      <c r="N33" s="27">
        <v>610</v>
      </c>
      <c r="O33" t="s">
        <v>723</v>
      </c>
      <c r="V33" s="40"/>
      <c r="AC33" s="8" t="s">
        <v>1822</v>
      </c>
    </row>
    <row r="34" spans="12:29" ht="12.75">
      <c r="L34" s="77">
        <f>L33*6.5</f>
        <v>2827.5</v>
      </c>
      <c r="M34" s="77">
        <f>M33*6.5</f>
        <v>3653</v>
      </c>
      <c r="N34" s="77">
        <f>N33*6.5</f>
        <v>3965</v>
      </c>
      <c r="O34" t="s">
        <v>266</v>
      </c>
      <c r="Q34" s="24" t="s">
        <v>667</v>
      </c>
      <c r="S34" s="82"/>
      <c r="T34" s="82"/>
      <c r="AC34" t="s">
        <v>1823</v>
      </c>
    </row>
    <row r="35" spans="10:20" ht="12.75">
      <c r="J35" s="25"/>
      <c r="L35" s="77">
        <f>L33*6.8</f>
        <v>2958</v>
      </c>
      <c r="M35" s="77">
        <f>M33*6.8</f>
        <v>3821.6</v>
      </c>
      <c r="N35" s="77">
        <f>N33*6.8</f>
        <v>4148</v>
      </c>
      <c r="O35" t="s">
        <v>722</v>
      </c>
      <c r="Q35" s="24" t="s">
        <v>668</v>
      </c>
      <c r="S35" s="77"/>
      <c r="T35" s="77"/>
    </row>
    <row r="36" spans="12:29" ht="12.75">
      <c r="L36" s="23" t="s">
        <v>1815</v>
      </c>
      <c r="M36" s="107" t="s">
        <v>282</v>
      </c>
      <c r="N36" s="107" t="s">
        <v>221</v>
      </c>
      <c r="S36" s="77"/>
      <c r="T36" s="77"/>
      <c r="Z36" s="27"/>
      <c r="AA36" s="55"/>
      <c r="AC36" s="82"/>
    </row>
    <row r="37" spans="14:29" ht="12.75">
      <c r="N37" s="27"/>
      <c r="S37" s="23"/>
      <c r="T37" s="107"/>
      <c r="Z37" s="27"/>
      <c r="AA37" s="55"/>
      <c r="AC37" s="82"/>
    </row>
    <row r="38" spans="14:29" ht="12.75">
      <c r="N38" s="27"/>
      <c r="V38" s="40"/>
      <c r="Z38" s="27"/>
      <c r="AA38" s="55"/>
      <c r="AC38" s="82"/>
    </row>
    <row r="39" spans="12:29" ht="12.75">
      <c r="L39" s="68"/>
      <c r="M39" s="68" t="s">
        <v>476</v>
      </c>
      <c r="N39" s="27"/>
      <c r="O39" s="14" t="s">
        <v>532</v>
      </c>
      <c r="S39" s="72"/>
      <c r="T39" s="72"/>
      <c r="Y39" s="8"/>
      <c r="Z39" s="27"/>
      <c r="AA39" s="55"/>
      <c r="AC39" s="82"/>
    </row>
    <row r="40" spans="10:29" ht="12.75">
      <c r="J40" s="25"/>
      <c r="K40" s="27"/>
      <c r="L40" s="27" t="s">
        <v>975</v>
      </c>
      <c r="M40" s="27" t="s">
        <v>1553</v>
      </c>
      <c r="N40" s="27" t="s">
        <v>677</v>
      </c>
      <c r="O40" t="s">
        <v>533</v>
      </c>
      <c r="S40" s="82"/>
      <c r="T40" s="107"/>
      <c r="V40" s="91"/>
      <c r="Y40" s="8"/>
      <c r="Z40" s="27"/>
      <c r="AC40" s="82"/>
    </row>
    <row r="41" spans="10:29" ht="12.75">
      <c r="J41" s="25"/>
      <c r="K41" s="27"/>
      <c r="L41" s="27" t="s">
        <v>1807</v>
      </c>
      <c r="M41" s="27" t="s">
        <v>508</v>
      </c>
      <c r="N41" s="27" t="s">
        <v>1137</v>
      </c>
      <c r="O41" t="s">
        <v>972</v>
      </c>
      <c r="V41" s="91"/>
      <c r="Y41" s="8"/>
      <c r="Z41" s="27"/>
      <c r="AA41" s="55"/>
      <c r="AC41" s="82"/>
    </row>
    <row r="42" spans="10:29" ht="12.75">
      <c r="J42" s="25"/>
      <c r="K42" s="27"/>
      <c r="L42" s="27" t="s">
        <v>558</v>
      </c>
      <c r="M42" s="27" t="s">
        <v>1145</v>
      </c>
      <c r="N42" s="27" t="s">
        <v>379</v>
      </c>
      <c r="O42" t="s">
        <v>1505</v>
      </c>
      <c r="T42" s="39"/>
      <c r="V42" s="91"/>
      <c r="Y42" s="8"/>
      <c r="Z42" s="27"/>
      <c r="AA42" s="55"/>
      <c r="AC42" s="82"/>
    </row>
    <row r="43" spans="10:29" ht="12.75">
      <c r="J43" s="25"/>
      <c r="L43" s="23" t="s">
        <v>989</v>
      </c>
      <c r="M43" s="23" t="s">
        <v>507</v>
      </c>
      <c r="N43" s="23" t="s">
        <v>1665</v>
      </c>
      <c r="T43" s="39"/>
      <c r="Y43" s="8"/>
      <c r="Z43" s="27"/>
      <c r="AC43" s="82"/>
    </row>
    <row r="44" spans="10:29" ht="12.75">
      <c r="J44" s="25"/>
      <c r="K44" s="27"/>
      <c r="L44" s="27"/>
      <c r="M44" s="27"/>
      <c r="N44" s="27"/>
      <c r="T44" s="107"/>
      <c r="V44" s="91"/>
      <c r="Y44" s="8"/>
      <c r="Z44" s="27"/>
      <c r="AC44" s="27"/>
    </row>
    <row r="45" spans="10:29" ht="12.75">
      <c r="J45" s="25"/>
      <c r="K45" s="27"/>
      <c r="L45" s="39" t="s">
        <v>1786</v>
      </c>
      <c r="M45" s="39" t="s">
        <v>502</v>
      </c>
      <c r="N45" s="39" t="s">
        <v>1345</v>
      </c>
      <c r="O45" s="14" t="s">
        <v>1073</v>
      </c>
      <c r="S45" s="72"/>
      <c r="V45" s="92"/>
      <c r="Y45" s="8"/>
      <c r="Z45" s="60"/>
      <c r="AA45" s="11"/>
      <c r="AC45" s="27"/>
    </row>
    <row r="46" spans="9:29" ht="12.75">
      <c r="I46" s="1" t="s">
        <v>583</v>
      </c>
      <c r="J46" s="25"/>
      <c r="K46" s="27"/>
      <c r="L46" s="39" t="s">
        <v>981</v>
      </c>
      <c r="M46" s="39" t="s">
        <v>981</v>
      </c>
      <c r="N46" s="39" t="s">
        <v>981</v>
      </c>
      <c r="P46" s="134" t="s">
        <v>982</v>
      </c>
      <c r="S46" s="66"/>
      <c r="T46" s="91"/>
      <c r="Y46" s="8"/>
      <c r="Z46" s="27"/>
      <c r="AB46" s="27"/>
      <c r="AC46" s="27"/>
    </row>
    <row r="47" spans="10:29" ht="12.75">
      <c r="J47" s="25"/>
      <c r="K47" s="27"/>
      <c r="L47" s="23" t="s">
        <v>983</v>
      </c>
      <c r="M47" s="23" t="s">
        <v>504</v>
      </c>
      <c r="N47" s="23" t="s">
        <v>1664</v>
      </c>
      <c r="P47" s="134"/>
      <c r="Q47" s="24" t="s">
        <v>984</v>
      </c>
      <c r="S47" s="23"/>
      <c r="T47" s="107"/>
      <c r="V47" s="90"/>
      <c r="Y47" s="8"/>
      <c r="Z47" s="27"/>
      <c r="AC47" s="27"/>
    </row>
    <row r="48" spans="11:25" ht="12.75">
      <c r="K48" s="27"/>
      <c r="L48" s="27"/>
      <c r="M48" s="27"/>
      <c r="N48" s="27"/>
      <c r="P48" s="24"/>
      <c r="Y48" s="8"/>
    </row>
    <row r="49" spans="10:25" ht="12.75">
      <c r="J49" s="25"/>
      <c r="K49" s="27"/>
      <c r="L49" s="27"/>
      <c r="M49" s="27"/>
      <c r="N49" s="27"/>
      <c r="O49" s="14" t="s">
        <v>991</v>
      </c>
      <c r="T49" s="71"/>
      <c r="U49" s="55"/>
      <c r="V49" s="91"/>
      <c r="Y49" s="8"/>
    </row>
    <row r="50" spans="10:22" ht="12.75">
      <c r="J50" s="25"/>
      <c r="K50" s="27"/>
      <c r="L50" s="27" t="s">
        <v>993</v>
      </c>
      <c r="M50" s="27" t="s">
        <v>993</v>
      </c>
      <c r="N50" s="27"/>
      <c r="O50" s="34" t="s">
        <v>1475</v>
      </c>
      <c r="T50" s="122"/>
      <c r="V50" s="92"/>
    </row>
    <row r="51" spans="10:15" ht="12.75">
      <c r="J51" s="25"/>
      <c r="K51" s="27"/>
      <c r="L51" s="27" t="s">
        <v>994</v>
      </c>
      <c r="M51" s="27" t="s">
        <v>994</v>
      </c>
      <c r="N51" s="27"/>
      <c r="O51" s="34" t="s">
        <v>1476</v>
      </c>
    </row>
    <row r="52" spans="10:22" ht="12.75">
      <c r="J52" s="25"/>
      <c r="L52" s="27" t="s">
        <v>516</v>
      </c>
      <c r="M52" s="27" t="s">
        <v>516</v>
      </c>
      <c r="N52" s="27"/>
      <c r="O52" s="34" t="s">
        <v>1565</v>
      </c>
      <c r="V52" s="92"/>
    </row>
    <row r="53" spans="10:22" ht="12.75">
      <c r="J53" s="25"/>
      <c r="K53" s="27"/>
      <c r="L53" s="27" t="s">
        <v>995</v>
      </c>
      <c r="M53" s="27" t="s">
        <v>995</v>
      </c>
      <c r="N53" s="27"/>
      <c r="O53" s="34" t="s">
        <v>1477</v>
      </c>
      <c r="U53" s="11"/>
      <c r="V53" s="40"/>
    </row>
    <row r="54" spans="10:22" ht="12.75">
      <c r="J54" s="25"/>
      <c r="L54" s="27" t="s">
        <v>517</v>
      </c>
      <c r="M54" s="27" t="s">
        <v>517</v>
      </c>
      <c r="N54" s="27"/>
      <c r="O54" s="34" t="s">
        <v>1567</v>
      </c>
      <c r="U54" s="27"/>
      <c r="V54" s="40"/>
    </row>
    <row r="55" spans="10:25" ht="12.75">
      <c r="J55" s="25"/>
      <c r="K55" s="27"/>
      <c r="L55" s="27" t="s">
        <v>996</v>
      </c>
      <c r="M55" s="27" t="s">
        <v>996</v>
      </c>
      <c r="N55" s="27"/>
      <c r="O55" s="34" t="s">
        <v>1478</v>
      </c>
      <c r="S55" s="60"/>
      <c r="T55" s="60"/>
      <c r="U55" s="27"/>
      <c r="V55" s="40"/>
      <c r="Y55" s="27"/>
    </row>
    <row r="56" spans="10:22" ht="12.75">
      <c r="J56" s="25"/>
      <c r="K56" s="27"/>
      <c r="L56" s="27" t="s">
        <v>555</v>
      </c>
      <c r="M56" s="27" t="s">
        <v>555</v>
      </c>
      <c r="N56" s="27"/>
      <c r="O56" t="s">
        <v>1443</v>
      </c>
      <c r="S56" s="27"/>
      <c r="U56" s="27"/>
      <c r="V56" s="40"/>
    </row>
    <row r="57" spans="10:22" ht="12.75">
      <c r="J57" s="25"/>
      <c r="K57" s="27"/>
      <c r="L57" s="27" t="s">
        <v>957</v>
      </c>
      <c r="M57" s="27" t="s">
        <v>957</v>
      </c>
      <c r="N57" s="27"/>
      <c r="O57" s="34" t="s">
        <v>1479</v>
      </c>
      <c r="S57" s="62"/>
      <c r="T57" s="62"/>
      <c r="U57" s="27"/>
      <c r="V57" s="40"/>
    </row>
    <row r="58" spans="10:22" ht="12.75">
      <c r="J58" s="25"/>
      <c r="K58" s="27"/>
      <c r="L58" s="27" t="s">
        <v>1564</v>
      </c>
      <c r="M58" s="27" t="s">
        <v>1564</v>
      </c>
      <c r="N58" s="27"/>
      <c r="O58" s="34" t="s">
        <v>992</v>
      </c>
      <c r="S58" s="27"/>
      <c r="V58" s="40"/>
    </row>
    <row r="59" spans="10:22" ht="12.75">
      <c r="J59" s="25"/>
      <c r="K59" s="27"/>
      <c r="L59" s="23" t="s">
        <v>998</v>
      </c>
      <c r="M59" s="23" t="s">
        <v>515</v>
      </c>
      <c r="N59" s="23"/>
      <c r="S59" s="31"/>
      <c r="T59" s="31"/>
      <c r="V59" s="40"/>
    </row>
    <row r="60" spans="10:22" ht="12.75">
      <c r="J60" s="25"/>
      <c r="N60" s="27"/>
      <c r="T60" s="27"/>
      <c r="V60" s="40"/>
    </row>
    <row r="61" spans="10:19" ht="12.75">
      <c r="J61" s="25"/>
      <c r="K61" s="27"/>
      <c r="L61" s="27"/>
      <c r="M61" s="27"/>
      <c r="N61" s="27"/>
      <c r="S61" s="27"/>
    </row>
    <row r="62" spans="10:22" ht="12.75">
      <c r="J62" s="25"/>
      <c r="K62" s="27"/>
      <c r="L62" s="68" t="s">
        <v>509</v>
      </c>
      <c r="M62" s="68" t="s">
        <v>513</v>
      </c>
      <c r="N62" s="68" t="s">
        <v>513</v>
      </c>
      <c r="O62" s="14" t="s">
        <v>1075</v>
      </c>
      <c r="U62" s="32"/>
      <c r="V62" s="40"/>
    </row>
    <row r="63" spans="10:24" ht="12.75">
      <c r="J63" s="25"/>
      <c r="K63" s="27"/>
      <c r="L63" s="27" t="s">
        <v>365</v>
      </c>
      <c r="M63" s="27" t="s">
        <v>365</v>
      </c>
      <c r="N63" s="27" t="s">
        <v>1668</v>
      </c>
      <c r="O63" t="s">
        <v>510</v>
      </c>
      <c r="Q63" s="135" t="s">
        <v>1656</v>
      </c>
      <c r="V63" s="40"/>
      <c r="X63" s="40"/>
    </row>
    <row r="64" spans="10:24" ht="12.75">
      <c r="J64" s="25"/>
      <c r="K64" s="27"/>
      <c r="L64" s="27"/>
      <c r="M64" s="27"/>
      <c r="N64" s="27"/>
      <c r="O64" t="s">
        <v>511</v>
      </c>
      <c r="Q64" s="135" t="s">
        <v>1589</v>
      </c>
      <c r="T64" s="60"/>
      <c r="U64" s="11"/>
      <c r="V64" s="40"/>
      <c r="X64" s="40"/>
    </row>
    <row r="65" spans="11:20" ht="12.75">
      <c r="K65" s="27"/>
      <c r="L65" s="27" t="s">
        <v>990</v>
      </c>
      <c r="M65" s="27" t="s">
        <v>1398</v>
      </c>
      <c r="N65" s="27" t="s">
        <v>1667</v>
      </c>
      <c r="O65" t="s">
        <v>512</v>
      </c>
      <c r="Q65" s="135" t="s">
        <v>1657</v>
      </c>
      <c r="S65" s="60"/>
      <c r="T65" s="27"/>
    </row>
    <row r="66" spans="10:20" ht="12.75">
      <c r="J66" s="25"/>
      <c r="K66" s="27"/>
      <c r="L66" s="23" t="s">
        <v>997</v>
      </c>
      <c r="M66" s="23" t="s">
        <v>514</v>
      </c>
      <c r="N66" s="23" t="s">
        <v>1666</v>
      </c>
      <c r="S66" s="27"/>
      <c r="T66" s="27"/>
    </row>
    <row r="67" spans="9:21" ht="12.75">
      <c r="I67" s="1" t="s">
        <v>584</v>
      </c>
      <c r="K67" s="27"/>
      <c r="N67" s="27"/>
      <c r="S67" s="27"/>
      <c r="U67" s="11"/>
    </row>
    <row r="68" spans="11:21" ht="12.75">
      <c r="K68" s="27"/>
      <c r="L68" s="71" t="s">
        <v>986</v>
      </c>
      <c r="M68" s="71" t="s">
        <v>500</v>
      </c>
      <c r="N68" s="71" t="s">
        <v>1918</v>
      </c>
      <c r="O68" s="14" t="s">
        <v>959</v>
      </c>
      <c r="U68" s="23"/>
    </row>
    <row r="69" spans="11:22" ht="12.75">
      <c r="K69" s="27"/>
      <c r="L69" s="23" t="s">
        <v>985</v>
      </c>
      <c r="M69" s="23" t="s">
        <v>504</v>
      </c>
      <c r="N69" s="23" t="s">
        <v>1664</v>
      </c>
      <c r="U69" s="27"/>
      <c r="V69" s="27"/>
    </row>
    <row r="70" spans="10:22" ht="12.75">
      <c r="J70" s="25"/>
      <c r="K70" s="27"/>
      <c r="L70" s="27"/>
      <c r="M70" s="27"/>
      <c r="N70" s="27"/>
      <c r="Q70" s="134"/>
      <c r="U70" s="32"/>
      <c r="V70" s="32"/>
    </row>
    <row r="71" spans="11:20" ht="12.75">
      <c r="K71" s="27"/>
      <c r="L71" s="66" t="s">
        <v>1808</v>
      </c>
      <c r="M71" s="66" t="s">
        <v>1821</v>
      </c>
      <c r="N71" s="66" t="s">
        <v>1808</v>
      </c>
      <c r="O71" t="s">
        <v>1765</v>
      </c>
      <c r="T71" s="27"/>
    </row>
    <row r="72" spans="11:23" ht="12.75">
      <c r="K72" s="27"/>
      <c r="L72" s="23" t="s">
        <v>1682</v>
      </c>
      <c r="M72" s="23" t="s">
        <v>1682</v>
      </c>
      <c r="N72" s="23" t="s">
        <v>885</v>
      </c>
      <c r="O72" t="s">
        <v>1770</v>
      </c>
      <c r="T72" s="32"/>
      <c r="U72" s="40"/>
      <c r="V72" s="40"/>
      <c r="W72" s="27"/>
    </row>
    <row r="73" spans="10:22" ht="12.75">
      <c r="J73" s="25"/>
      <c r="K73" s="27"/>
      <c r="L73" s="27"/>
      <c r="M73" s="27"/>
      <c r="N73" s="27"/>
      <c r="U73" s="40"/>
      <c r="V73" s="40"/>
    </row>
    <row r="74" spans="10:22" ht="12.75">
      <c r="J74" s="25"/>
      <c r="K74" s="27"/>
      <c r="L74" s="27"/>
      <c r="M74" s="27"/>
      <c r="N74" s="27"/>
      <c r="O74" t="s">
        <v>1076</v>
      </c>
      <c r="T74" s="40"/>
      <c r="U74" s="40"/>
      <c r="V74" s="40"/>
    </row>
    <row r="75" spans="10:22" ht="12.75">
      <c r="J75" s="25"/>
      <c r="K75" s="27"/>
      <c r="L75" s="27"/>
      <c r="M75" s="27"/>
      <c r="N75" s="27"/>
      <c r="T75" s="40"/>
      <c r="U75" s="40"/>
      <c r="V75" s="40"/>
    </row>
    <row r="76" spans="11:22" ht="12.75">
      <c r="K76" s="27"/>
      <c r="L76" s="27"/>
      <c r="M76" s="27"/>
      <c r="N76" s="27"/>
      <c r="T76" s="40"/>
      <c r="U76" s="40"/>
      <c r="V76" s="40"/>
    </row>
    <row r="77" spans="11:22" ht="12.75">
      <c r="K77" s="27"/>
      <c r="L77" s="27"/>
      <c r="M77" s="27"/>
      <c r="N77" s="27"/>
      <c r="O77" t="s">
        <v>260</v>
      </c>
      <c r="T77" s="40"/>
      <c r="V77" s="40"/>
    </row>
    <row r="78" spans="11:22" ht="12.75">
      <c r="K78" s="27"/>
      <c r="L78" s="27"/>
      <c r="M78" s="27"/>
      <c r="N78" s="27"/>
      <c r="T78" s="40"/>
      <c r="U78" s="40"/>
      <c r="V78" s="40"/>
    </row>
    <row r="79" spans="11:22" ht="12.75">
      <c r="K79" s="27"/>
      <c r="L79" s="27"/>
      <c r="M79" s="27"/>
      <c r="N79" s="27"/>
      <c r="U79" s="40"/>
      <c r="V79" s="40"/>
    </row>
    <row r="80" spans="11:22" ht="12.75">
      <c r="K80" s="27"/>
      <c r="L80" s="27"/>
      <c r="M80" s="27"/>
      <c r="N80" s="27"/>
      <c r="O80" s="11" t="s">
        <v>1754</v>
      </c>
      <c r="T80" s="40"/>
      <c r="U80" s="84"/>
      <c r="V80" s="40"/>
    </row>
    <row r="81" spans="11:22" ht="12.75">
      <c r="K81" s="27"/>
      <c r="L81" s="27"/>
      <c r="M81" s="27"/>
      <c r="N81" s="27"/>
      <c r="T81" s="40"/>
      <c r="U81" s="40"/>
      <c r="V81" s="40"/>
    </row>
    <row r="82" spans="11:23" ht="12.75">
      <c r="K82" s="27"/>
      <c r="L82" s="39" t="s">
        <v>1779</v>
      </c>
      <c r="M82" s="39" t="s">
        <v>1779</v>
      </c>
      <c r="N82" s="27"/>
      <c r="O82" s="34" t="s">
        <v>1877</v>
      </c>
      <c r="U82" s="40"/>
      <c r="V82" s="40"/>
      <c r="W82" s="32"/>
    </row>
    <row r="83" spans="11:22" ht="12.75">
      <c r="K83" s="27"/>
      <c r="L83" s="23" t="s">
        <v>976</v>
      </c>
      <c r="M83" s="23" t="s">
        <v>498</v>
      </c>
      <c r="N83" s="23"/>
      <c r="T83" s="40"/>
      <c r="U83" s="40"/>
      <c r="V83" s="40"/>
    </row>
    <row r="84" spans="11:22" ht="12.75">
      <c r="K84" s="27"/>
      <c r="L84" s="27"/>
      <c r="M84" s="27"/>
      <c r="N84" s="27"/>
      <c r="V84" s="25"/>
    </row>
    <row r="85" spans="10:15" ht="12.75">
      <c r="J85" s="25"/>
      <c r="K85" s="27"/>
      <c r="L85" s="27" t="s">
        <v>1864</v>
      </c>
      <c r="M85" s="27" t="s">
        <v>1864</v>
      </c>
      <c r="N85" s="27"/>
      <c r="O85" t="s">
        <v>973</v>
      </c>
    </row>
    <row r="86" spans="10:15" ht="12.75">
      <c r="J86" s="25"/>
      <c r="K86" s="27"/>
      <c r="L86" s="23" t="s">
        <v>974</v>
      </c>
      <c r="M86" s="23" t="s">
        <v>974</v>
      </c>
      <c r="N86" s="23"/>
      <c r="O86" s="23"/>
    </row>
    <row r="87" spans="11:14" ht="12.75">
      <c r="K87" s="27"/>
      <c r="L87" s="27"/>
      <c r="M87" s="27"/>
      <c r="N87" s="27"/>
    </row>
    <row r="88" spans="9:14" ht="12.75">
      <c r="I88" s="1"/>
      <c r="N88" s="27"/>
    </row>
    <row r="89" spans="9:15" ht="12.75">
      <c r="I89" s="1" t="s">
        <v>585</v>
      </c>
      <c r="L89" s="60" t="s">
        <v>1804</v>
      </c>
      <c r="M89" s="60" t="s">
        <v>1805</v>
      </c>
      <c r="N89" s="60" t="s">
        <v>1924</v>
      </c>
      <c r="O89" s="11" t="s">
        <v>715</v>
      </c>
    </row>
    <row r="90" spans="12:14" ht="12.75">
      <c r="L90" s="27"/>
      <c r="N90" s="27"/>
    </row>
    <row r="91" spans="12:16" ht="12.75">
      <c r="L91" s="62">
        <v>6090</v>
      </c>
      <c r="M91" s="62">
        <v>8920</v>
      </c>
      <c r="N91" s="62">
        <v>5500</v>
      </c>
      <c r="O91" s="34" t="s">
        <v>1739</v>
      </c>
      <c r="P91" s="34" t="s">
        <v>1750</v>
      </c>
    </row>
    <row r="92" spans="12:15" ht="12.75">
      <c r="L92" s="27">
        <v>0.902</v>
      </c>
      <c r="N92" s="27">
        <v>1.01</v>
      </c>
      <c r="O92" s="27" t="s">
        <v>714</v>
      </c>
    </row>
    <row r="93" spans="12:16" ht="12.75">
      <c r="L93" s="31">
        <f>(L91*L92)/3600</f>
        <v>1.5258833333333335</v>
      </c>
      <c r="M93" s="31">
        <f>(M91*M92)/3600</f>
        <v>0</v>
      </c>
      <c r="N93" s="31">
        <f>(N91*N92)/3600</f>
        <v>1.5430555555555556</v>
      </c>
      <c r="O93" s="34" t="s">
        <v>1740</v>
      </c>
      <c r="P93" s="34" t="s">
        <v>1751</v>
      </c>
    </row>
    <row r="94" ht="12.75">
      <c r="O94" s="27"/>
    </row>
    <row r="95" spans="12:16" ht="12.75">
      <c r="L95" s="27" t="s">
        <v>294</v>
      </c>
      <c r="M95" s="27" t="s">
        <v>294</v>
      </c>
      <c r="N95" s="62">
        <v>7650</v>
      </c>
      <c r="O95" s="34" t="s">
        <v>1846</v>
      </c>
      <c r="P95" s="34" t="s">
        <v>1750</v>
      </c>
    </row>
    <row r="96" spans="14:15" ht="12.75">
      <c r="N96" s="31">
        <v>2</v>
      </c>
      <c r="O96" s="27" t="s">
        <v>714</v>
      </c>
    </row>
    <row r="97" spans="12:16" ht="12.75">
      <c r="L97" s="31"/>
      <c r="M97" s="31"/>
      <c r="N97" s="31">
        <f>(N95*N96)/3600</f>
        <v>4.25</v>
      </c>
      <c r="O97" s="34" t="s">
        <v>1740</v>
      </c>
      <c r="P97" s="34" t="s">
        <v>1751</v>
      </c>
    </row>
    <row r="98" spans="12:17" ht="12.75">
      <c r="L98" s="23" t="s">
        <v>1817</v>
      </c>
      <c r="M98" s="23" t="s">
        <v>1817</v>
      </c>
      <c r="N98" s="23" t="s">
        <v>1817</v>
      </c>
      <c r="O98" s="27"/>
      <c r="Q98" s="134"/>
    </row>
    <row r="99" spans="12:14" ht="12.75">
      <c r="L99" s="23" t="s">
        <v>1523</v>
      </c>
      <c r="M99" s="23" t="s">
        <v>1523</v>
      </c>
      <c r="N99" s="23" t="s">
        <v>1523</v>
      </c>
    </row>
    <row r="100" ht="12.75">
      <c r="N100" s="27"/>
    </row>
    <row r="101" spans="14:15" ht="12.75">
      <c r="N101" s="27"/>
      <c r="O101" s="11" t="s">
        <v>729</v>
      </c>
    </row>
    <row r="102" ht="12.75">
      <c r="N102" s="27"/>
    </row>
    <row r="103" spans="12:15" ht="12.75">
      <c r="L103" s="27">
        <v>6</v>
      </c>
      <c r="M103" s="27">
        <v>4</v>
      </c>
      <c r="N103" s="27" t="s">
        <v>294</v>
      </c>
      <c r="O103" s="14" t="s">
        <v>1079</v>
      </c>
    </row>
    <row r="104" spans="12:14" ht="12.75">
      <c r="L104" s="27" t="s">
        <v>1163</v>
      </c>
      <c r="M104" s="27" t="s">
        <v>481</v>
      </c>
      <c r="N104" s="27"/>
    </row>
    <row r="105" spans="12:15" ht="12.75">
      <c r="L105" s="27" t="s">
        <v>1693</v>
      </c>
      <c r="M105" s="27" t="s">
        <v>1813</v>
      </c>
      <c r="N105" s="27"/>
      <c r="O105" t="s">
        <v>1632</v>
      </c>
    </row>
    <row r="106" spans="12:14" ht="12.75">
      <c r="L106" s="23" t="s">
        <v>968</v>
      </c>
      <c r="M106" s="23" t="s">
        <v>969</v>
      </c>
      <c r="N106" s="27"/>
    </row>
    <row r="107" spans="12:14" ht="12.75">
      <c r="L107" s="23" t="s">
        <v>1817</v>
      </c>
      <c r="M107" s="23" t="s">
        <v>497</v>
      </c>
      <c r="N107" s="23"/>
    </row>
    <row r="108" spans="14:23" ht="12.75">
      <c r="N108" s="27"/>
      <c r="V108" s="40"/>
      <c r="W108" s="40"/>
    </row>
    <row r="109" spans="14:23" ht="12.75">
      <c r="N109" s="27"/>
      <c r="W109" s="25"/>
    </row>
    <row r="110" spans="9:15" ht="12.75">
      <c r="I110" s="1" t="s">
        <v>589</v>
      </c>
      <c r="N110" s="27"/>
      <c r="O110" s="11" t="s">
        <v>1811</v>
      </c>
    </row>
    <row r="111" ht="12.75">
      <c r="O111" s="23" t="s">
        <v>1000</v>
      </c>
    </row>
    <row r="112" spans="11:19" ht="12.75">
      <c r="K112" s="24" t="s">
        <v>1629</v>
      </c>
      <c r="P112" s="134" t="s">
        <v>999</v>
      </c>
      <c r="S112" s="27"/>
    </row>
    <row r="113" ht="12.75">
      <c r="S113" s="27"/>
    </row>
    <row r="114" spans="11:13" ht="12.75">
      <c r="K114" s="27" t="s">
        <v>577</v>
      </c>
      <c r="L114" s="27" t="s">
        <v>578</v>
      </c>
      <c r="M114" s="27" t="s">
        <v>977</v>
      </c>
    </row>
    <row r="115" spans="11:19" ht="12.75">
      <c r="K115" s="32" t="s">
        <v>1834</v>
      </c>
      <c r="L115" s="32" t="s">
        <v>1834</v>
      </c>
      <c r="M115" s="32" t="s">
        <v>1834</v>
      </c>
      <c r="N115" s="32" t="s">
        <v>1825</v>
      </c>
      <c r="O115" s="32" t="s">
        <v>900</v>
      </c>
      <c r="P115" s="32" t="s">
        <v>3</v>
      </c>
      <c r="Q115" s="32" t="s">
        <v>2</v>
      </c>
      <c r="R115" s="32" t="s">
        <v>1069</v>
      </c>
      <c r="S115" s="32" t="s">
        <v>901</v>
      </c>
    </row>
    <row r="116" spans="11:13" ht="12.75">
      <c r="K116" s="27"/>
      <c r="L116" s="27"/>
      <c r="M116" s="27"/>
    </row>
    <row r="117" spans="11:19" ht="12.75">
      <c r="K117" s="27"/>
      <c r="L117" s="27"/>
      <c r="M117" s="27"/>
      <c r="S117" s="25"/>
    </row>
    <row r="118" spans="11:19" ht="12.75">
      <c r="K118" s="27"/>
      <c r="L118" s="27"/>
      <c r="M118" s="27">
        <v>1</v>
      </c>
      <c r="N118" s="116" t="s">
        <v>1630</v>
      </c>
      <c r="O118" s="34" t="s">
        <v>739</v>
      </c>
      <c r="P118" s="59" t="s">
        <v>904</v>
      </c>
      <c r="Q118" t="s">
        <v>1802</v>
      </c>
      <c r="R118" t="s">
        <v>1025</v>
      </c>
      <c r="S118" s="25" t="s">
        <v>978</v>
      </c>
    </row>
    <row r="119" spans="11:19" ht="12.75">
      <c r="K119" s="27"/>
      <c r="L119" s="27"/>
      <c r="M119" s="27"/>
      <c r="S119" s="25"/>
    </row>
    <row r="120" spans="11:19" ht="12.75">
      <c r="K120" s="27">
        <v>4</v>
      </c>
      <c r="L120" s="27">
        <v>4</v>
      </c>
      <c r="M120" s="27"/>
      <c r="N120" s="116" t="s">
        <v>1094</v>
      </c>
      <c r="O120" s="34" t="s">
        <v>1696</v>
      </c>
      <c r="P120" s="132" t="s">
        <v>1598</v>
      </c>
      <c r="Q120" s="45" t="s">
        <v>728</v>
      </c>
      <c r="S120" s="25"/>
    </row>
    <row r="121" spans="11:19" ht="12.75">
      <c r="K121" s="27"/>
      <c r="L121" s="27"/>
      <c r="M121" s="27"/>
      <c r="S121" s="25"/>
    </row>
    <row r="122" spans="11:19" ht="12.75">
      <c r="K122" s="27"/>
      <c r="L122" s="27">
        <v>1</v>
      </c>
      <c r="M122" s="27"/>
      <c r="N122" s="116" t="s">
        <v>980</v>
      </c>
      <c r="O122" s="45" t="s">
        <v>737</v>
      </c>
      <c r="P122" s="132" t="s">
        <v>5</v>
      </c>
      <c r="Q122" t="s">
        <v>738</v>
      </c>
      <c r="R122" t="s">
        <v>1648</v>
      </c>
      <c r="S122" s="25"/>
    </row>
    <row r="123" spans="11:19" ht="12.75">
      <c r="K123" s="27"/>
      <c r="L123" s="27">
        <v>1</v>
      </c>
      <c r="M123" s="27"/>
      <c r="N123" s="116" t="s">
        <v>1543</v>
      </c>
      <c r="O123" t="s">
        <v>1876</v>
      </c>
      <c r="P123" s="132" t="s">
        <v>1890</v>
      </c>
      <c r="Q123" t="s">
        <v>738</v>
      </c>
      <c r="R123" t="s">
        <v>1648</v>
      </c>
      <c r="S123" s="25"/>
    </row>
    <row r="124" spans="11:19" ht="12.75">
      <c r="K124" s="27"/>
      <c r="L124" s="27"/>
      <c r="M124" s="27"/>
      <c r="S124" s="25"/>
    </row>
    <row r="125" spans="11:19" ht="12.75">
      <c r="K125" s="27"/>
      <c r="L125" s="27">
        <v>1</v>
      </c>
      <c r="M125" s="27"/>
      <c r="N125" s="116" t="s">
        <v>1103</v>
      </c>
      <c r="O125" s="34" t="s">
        <v>626</v>
      </c>
      <c r="P125" s="132" t="s">
        <v>1932</v>
      </c>
      <c r="Q125" s="34" t="s">
        <v>364</v>
      </c>
      <c r="S125" s="25" t="s">
        <v>932</v>
      </c>
    </row>
    <row r="126" spans="11:19" ht="12.75">
      <c r="K126" s="27"/>
      <c r="L126" s="27">
        <v>1</v>
      </c>
      <c r="M126" s="27"/>
      <c r="N126" s="116" t="s">
        <v>1044</v>
      </c>
      <c r="O126" s="34" t="s">
        <v>624</v>
      </c>
      <c r="P126" s="132" t="s">
        <v>4</v>
      </c>
      <c r="Q126" s="34" t="s">
        <v>364</v>
      </c>
      <c r="S126" s="25"/>
    </row>
    <row r="127" spans="11:19" ht="12.75">
      <c r="K127" s="27"/>
      <c r="L127" s="27">
        <v>1</v>
      </c>
      <c r="M127" s="27"/>
      <c r="N127" s="116" t="s">
        <v>1425</v>
      </c>
      <c r="O127" s="34" t="s">
        <v>1803</v>
      </c>
      <c r="P127" s="132" t="s">
        <v>5</v>
      </c>
      <c r="Q127" s="34" t="s">
        <v>364</v>
      </c>
      <c r="S127" s="25"/>
    </row>
    <row r="128" spans="11:19" ht="12.75">
      <c r="K128" s="27"/>
      <c r="L128" s="27">
        <v>1</v>
      </c>
      <c r="M128" s="27"/>
      <c r="N128" s="116" t="s">
        <v>1045</v>
      </c>
      <c r="O128" s="34" t="s">
        <v>625</v>
      </c>
      <c r="P128" s="132" t="s">
        <v>1890</v>
      </c>
      <c r="Q128" s="34" t="s">
        <v>364</v>
      </c>
      <c r="S128" s="25"/>
    </row>
    <row r="130" spans="11:19" ht="12.75">
      <c r="K130" s="27"/>
      <c r="L130" s="27">
        <v>1</v>
      </c>
      <c r="M130" s="27"/>
      <c r="N130" s="116" t="s">
        <v>1933</v>
      </c>
      <c r="O130" s="34" t="s">
        <v>1934</v>
      </c>
      <c r="P130" s="132" t="s">
        <v>1105</v>
      </c>
      <c r="Q130" t="s">
        <v>735</v>
      </c>
      <c r="R130" s="84" t="s">
        <v>1935</v>
      </c>
      <c r="S130" s="25" t="s">
        <v>979</v>
      </c>
    </row>
    <row r="131" spans="9:19" ht="12.75">
      <c r="I131" s="1" t="s">
        <v>590</v>
      </c>
      <c r="K131" s="27"/>
      <c r="L131" s="27"/>
      <c r="M131" s="27"/>
      <c r="S131" s="25"/>
    </row>
    <row r="132" spans="11:19" ht="12.75">
      <c r="K132" s="27">
        <v>1</v>
      </c>
      <c r="L132" s="27">
        <v>1</v>
      </c>
      <c r="M132" s="27"/>
      <c r="N132" s="59" t="s">
        <v>520</v>
      </c>
      <c r="P132" s="132" t="s">
        <v>970</v>
      </c>
      <c r="Q132" t="s">
        <v>903</v>
      </c>
      <c r="R132" s="25" t="s">
        <v>916</v>
      </c>
      <c r="S132" s="25" t="s">
        <v>987</v>
      </c>
    </row>
    <row r="133" spans="11:19" ht="12.75">
      <c r="K133" s="27">
        <v>1</v>
      </c>
      <c r="L133" s="27"/>
      <c r="M133" s="27"/>
      <c r="N133" s="59" t="s">
        <v>521</v>
      </c>
      <c r="P133" s="132" t="s">
        <v>1095</v>
      </c>
      <c r="Q133" t="s">
        <v>903</v>
      </c>
      <c r="R133" s="25" t="s">
        <v>916</v>
      </c>
      <c r="S133" s="25" t="s">
        <v>988</v>
      </c>
    </row>
    <row r="134" spans="13:18" ht="12.75">
      <c r="M134" s="116"/>
      <c r="N134" s="34"/>
      <c r="O134" s="132"/>
      <c r="Q134" s="84"/>
      <c r="R134" s="25"/>
    </row>
    <row r="135" spans="11:19" ht="12.75">
      <c r="K135" s="27"/>
      <c r="L135" s="27"/>
      <c r="M135" s="27"/>
      <c r="S135" s="25"/>
    </row>
    <row r="136" spans="11:19" ht="12.75">
      <c r="K136" s="27"/>
      <c r="L136" s="27"/>
      <c r="M136" s="27"/>
      <c r="S136" s="25"/>
    </row>
    <row r="137" ht="12.75">
      <c r="O137" s="11" t="s">
        <v>518</v>
      </c>
    </row>
    <row r="138" ht="12.75">
      <c r="O138" s="23" t="s">
        <v>503</v>
      </c>
    </row>
    <row r="139" spans="11:19" ht="12.75">
      <c r="K139" s="24" t="s">
        <v>1629</v>
      </c>
      <c r="P139" s="134" t="s">
        <v>1001</v>
      </c>
      <c r="S139" s="27"/>
    </row>
    <row r="140" ht="12.75">
      <c r="S140" s="27"/>
    </row>
    <row r="141" spans="11:13" ht="12.75">
      <c r="K141" s="27" t="s">
        <v>577</v>
      </c>
      <c r="L141" s="27" t="s">
        <v>578</v>
      </c>
      <c r="M141" s="27" t="s">
        <v>977</v>
      </c>
    </row>
    <row r="142" spans="11:19" ht="12.75">
      <c r="K142" s="32" t="s">
        <v>1834</v>
      </c>
      <c r="L142" s="32" t="s">
        <v>1834</v>
      </c>
      <c r="M142" s="32" t="s">
        <v>1834</v>
      </c>
      <c r="N142" s="32" t="s">
        <v>1825</v>
      </c>
      <c r="O142" s="32" t="s">
        <v>900</v>
      </c>
      <c r="P142" s="32" t="s">
        <v>3</v>
      </c>
      <c r="Q142" s="32" t="s">
        <v>2</v>
      </c>
      <c r="R142" s="32" t="s">
        <v>1069</v>
      </c>
      <c r="S142" s="32" t="s">
        <v>901</v>
      </c>
    </row>
    <row r="143" spans="11:13" ht="12.75">
      <c r="K143" s="27"/>
      <c r="L143" s="27"/>
      <c r="M143" s="27"/>
    </row>
    <row r="144" spans="11:22" ht="12.75">
      <c r="K144" s="27"/>
      <c r="L144" s="27"/>
      <c r="M144" s="27"/>
      <c r="S144" s="25"/>
      <c r="V144" s="11"/>
    </row>
    <row r="145" spans="11:22" ht="12.75">
      <c r="K145" s="27"/>
      <c r="L145" s="27"/>
      <c r="M145" s="27">
        <v>1</v>
      </c>
      <c r="N145" s="116" t="s">
        <v>1630</v>
      </c>
      <c r="O145" s="34" t="s">
        <v>739</v>
      </c>
      <c r="P145" s="59" t="s">
        <v>904</v>
      </c>
      <c r="Q145" t="s">
        <v>1802</v>
      </c>
      <c r="R145" t="s">
        <v>1025</v>
      </c>
      <c r="S145" s="25" t="s">
        <v>519</v>
      </c>
      <c r="V145" s="23"/>
    </row>
    <row r="146" spans="22:23" ht="12.75">
      <c r="V146" s="27"/>
      <c r="W146" s="27"/>
    </row>
    <row r="147" spans="11:23" ht="12.75">
      <c r="K147" s="27">
        <v>2</v>
      </c>
      <c r="L147" s="27">
        <v>4</v>
      </c>
      <c r="M147" s="27"/>
      <c r="N147" s="116" t="s">
        <v>1094</v>
      </c>
      <c r="O147" s="34" t="s">
        <v>1696</v>
      </c>
      <c r="P147" s="132" t="s">
        <v>1598</v>
      </c>
      <c r="Q147" s="45" t="s">
        <v>728</v>
      </c>
      <c r="V147" s="32"/>
      <c r="W147" s="32"/>
    </row>
    <row r="149" spans="12:24" ht="12.75">
      <c r="L149" s="27">
        <v>1</v>
      </c>
      <c r="N149" s="116" t="s">
        <v>980</v>
      </c>
      <c r="O149" s="45" t="s">
        <v>737</v>
      </c>
      <c r="P149" s="132" t="s">
        <v>5</v>
      </c>
      <c r="Q149" t="s">
        <v>738</v>
      </c>
      <c r="R149" t="s">
        <v>1648</v>
      </c>
      <c r="W149" s="40"/>
      <c r="X149" s="27"/>
    </row>
    <row r="150" spans="21:23" ht="12.75">
      <c r="U150" s="27"/>
      <c r="V150" s="40"/>
      <c r="W150" s="40"/>
    </row>
    <row r="151" spans="21:23" ht="12.75">
      <c r="U151" s="32"/>
      <c r="V151" s="40"/>
      <c r="W151" s="40"/>
    </row>
    <row r="152" spans="9:23" ht="12.75">
      <c r="I152" s="1" t="s">
        <v>593</v>
      </c>
      <c r="K152" s="27"/>
      <c r="L152" s="27">
        <v>1</v>
      </c>
      <c r="M152" s="27"/>
      <c r="N152" s="116" t="s">
        <v>1103</v>
      </c>
      <c r="O152" s="34" t="s">
        <v>626</v>
      </c>
      <c r="P152" s="132" t="s">
        <v>1932</v>
      </c>
      <c r="Q152" s="34" t="s">
        <v>364</v>
      </c>
      <c r="S152" s="25" t="s">
        <v>499</v>
      </c>
      <c r="V152" s="40"/>
      <c r="W152" s="40"/>
    </row>
    <row r="153" spans="11:23" ht="12.75">
      <c r="K153" s="27"/>
      <c r="L153" s="27">
        <v>1</v>
      </c>
      <c r="M153" s="27"/>
      <c r="N153" s="116" t="s">
        <v>1044</v>
      </c>
      <c r="O153" s="34" t="s">
        <v>624</v>
      </c>
      <c r="P153" s="132" t="s">
        <v>4</v>
      </c>
      <c r="Q153" s="34" t="s">
        <v>364</v>
      </c>
      <c r="S153" s="25"/>
      <c r="U153" s="40"/>
      <c r="V153" s="40"/>
      <c r="W153" s="40"/>
    </row>
    <row r="154" spans="11:23" ht="12.75">
      <c r="K154" s="27"/>
      <c r="L154" s="27">
        <v>1</v>
      </c>
      <c r="M154" s="27"/>
      <c r="N154" s="116" t="s">
        <v>1425</v>
      </c>
      <c r="O154" s="34" t="s">
        <v>1803</v>
      </c>
      <c r="P154" s="132" t="s">
        <v>5</v>
      </c>
      <c r="Q154" s="34" t="s">
        <v>364</v>
      </c>
      <c r="S154" s="25"/>
      <c r="U154" s="40"/>
      <c r="V154" s="40"/>
      <c r="W154" s="40"/>
    </row>
    <row r="155" spans="11:23" ht="12.75">
      <c r="K155" s="27"/>
      <c r="L155" s="27">
        <v>1</v>
      </c>
      <c r="M155" s="27"/>
      <c r="N155" s="116" t="s">
        <v>1045</v>
      </c>
      <c r="O155" s="34" t="s">
        <v>625</v>
      </c>
      <c r="P155" s="132" t="s">
        <v>1890</v>
      </c>
      <c r="Q155" s="34" t="s">
        <v>364</v>
      </c>
      <c r="S155" s="25"/>
      <c r="U155" s="40"/>
      <c r="V155" s="40"/>
      <c r="W155" s="40"/>
    </row>
    <row r="156" spans="21:23" ht="12.75">
      <c r="U156" s="40"/>
      <c r="V156" s="40"/>
      <c r="W156" s="40"/>
    </row>
    <row r="157" spans="11:23" ht="12.75">
      <c r="K157" s="27"/>
      <c r="L157" s="27">
        <v>1</v>
      </c>
      <c r="M157" s="27"/>
      <c r="N157" s="116" t="s">
        <v>1933</v>
      </c>
      <c r="O157" s="34" t="s">
        <v>1934</v>
      </c>
      <c r="P157" s="132" t="s">
        <v>1105</v>
      </c>
      <c r="Q157" t="s">
        <v>735</v>
      </c>
      <c r="R157" s="84" t="s">
        <v>1935</v>
      </c>
      <c r="S157" s="25" t="s">
        <v>979</v>
      </c>
      <c r="U157" s="40"/>
      <c r="V157" s="84"/>
      <c r="W157" s="40"/>
    </row>
    <row r="158" spans="11:21" ht="12.75">
      <c r="K158" s="27"/>
      <c r="L158" s="27"/>
      <c r="M158" s="27"/>
      <c r="S158" s="25"/>
      <c r="U158" s="40"/>
    </row>
    <row r="159" spans="11:24" ht="12.75">
      <c r="K159" s="27">
        <v>1</v>
      </c>
      <c r="L159" s="27">
        <v>1</v>
      </c>
      <c r="M159" s="27"/>
      <c r="N159" s="59" t="s">
        <v>520</v>
      </c>
      <c r="P159" s="132" t="s">
        <v>970</v>
      </c>
      <c r="Q159" t="s">
        <v>903</v>
      </c>
      <c r="R159" s="25" t="s">
        <v>916</v>
      </c>
      <c r="S159" s="25" t="s">
        <v>987</v>
      </c>
      <c r="U159" s="40"/>
      <c r="V159" s="40"/>
      <c r="W159" s="40"/>
      <c r="X159" s="32"/>
    </row>
    <row r="160" spans="11:23" ht="12.75">
      <c r="K160" s="27">
        <v>1</v>
      </c>
      <c r="L160" s="27"/>
      <c r="M160" s="27"/>
      <c r="N160" s="59" t="s">
        <v>521</v>
      </c>
      <c r="P160" s="132" t="s">
        <v>1095</v>
      </c>
      <c r="Q160" t="s">
        <v>903</v>
      </c>
      <c r="R160" s="25" t="s">
        <v>916</v>
      </c>
      <c r="S160" s="25" t="s">
        <v>988</v>
      </c>
      <c r="U160" s="40"/>
      <c r="V160" s="40"/>
      <c r="W160" s="40"/>
    </row>
    <row r="164" ht="12.75">
      <c r="O164" s="11" t="s">
        <v>1895</v>
      </c>
    </row>
    <row r="165" ht="12.75">
      <c r="O165" s="23" t="s">
        <v>1158</v>
      </c>
    </row>
    <row r="166" spans="13:19" ht="12.75">
      <c r="M166" s="24" t="s">
        <v>1911</v>
      </c>
      <c r="P166" s="134"/>
      <c r="S166" s="27"/>
    </row>
    <row r="167" ht="12.75">
      <c r="S167" s="27"/>
    </row>
    <row r="168" spans="12:13" ht="12.75">
      <c r="L168" s="27" t="s">
        <v>250</v>
      </c>
      <c r="M168" s="27" t="s">
        <v>1695</v>
      </c>
    </row>
    <row r="169" spans="12:19" ht="12.75">
      <c r="L169" s="32" t="s">
        <v>1834</v>
      </c>
      <c r="M169" s="32" t="s">
        <v>1908</v>
      </c>
      <c r="N169" s="32" t="s">
        <v>1825</v>
      </c>
      <c r="O169" s="32" t="s">
        <v>900</v>
      </c>
      <c r="P169" s="32" t="s">
        <v>3</v>
      </c>
      <c r="Q169" s="32" t="s">
        <v>2</v>
      </c>
      <c r="R169" s="32" t="s">
        <v>1069</v>
      </c>
      <c r="S169" s="32" t="s">
        <v>901</v>
      </c>
    </row>
    <row r="170" spans="12:14" ht="12.75">
      <c r="L170" s="40" t="s">
        <v>1920</v>
      </c>
      <c r="M170" s="40" t="s">
        <v>1920</v>
      </c>
      <c r="N170" s="40" t="s">
        <v>1921</v>
      </c>
    </row>
    <row r="171" spans="12:19" ht="12.75">
      <c r="L171" s="27"/>
      <c r="M171" s="27"/>
      <c r="N171" s="116"/>
      <c r="S171" s="25"/>
    </row>
    <row r="172" spans="9:19" ht="12.75">
      <c r="I172" s="1" t="s">
        <v>608</v>
      </c>
      <c r="L172" s="27"/>
      <c r="M172" s="27">
        <v>24</v>
      </c>
      <c r="N172" s="116" t="s">
        <v>1318</v>
      </c>
      <c r="O172" t="s">
        <v>1663</v>
      </c>
      <c r="P172" s="132" t="s">
        <v>1912</v>
      </c>
      <c r="Q172" s="45" t="s">
        <v>728</v>
      </c>
      <c r="R172" t="s">
        <v>1913</v>
      </c>
      <c r="S172" s="25"/>
    </row>
    <row r="173" spans="12:19" ht="12.75">
      <c r="L173" s="27"/>
      <c r="M173" s="27"/>
      <c r="N173" s="150" t="s">
        <v>1321</v>
      </c>
      <c r="O173" s="134" t="s">
        <v>1320</v>
      </c>
      <c r="S173" s="134" t="s">
        <v>1323</v>
      </c>
    </row>
    <row r="175" spans="12:19" ht="12.75">
      <c r="L175" s="27">
        <v>2</v>
      </c>
      <c r="N175" s="116" t="s">
        <v>520</v>
      </c>
      <c r="P175" s="132" t="s">
        <v>970</v>
      </c>
      <c r="Q175" t="s">
        <v>903</v>
      </c>
      <c r="R175" s="25" t="s">
        <v>916</v>
      </c>
      <c r="S175" s="25" t="s">
        <v>987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Aircraft Envelopes for Fighters Anthology</dc:title>
  <dc:subject/>
  <dc:creator>usnraptor</dc:creator>
  <cp:keywords/>
  <dc:description>Some 0G and 1G values are made higher so diving aircraft can reach their structural limits instead of just having "lift failure".
Basic weight value is used as empty weight in FA.</dc:description>
  <cp:lastModifiedBy>Anonymous</cp:lastModifiedBy>
  <dcterms:created xsi:type="dcterms:W3CDTF">2020-08-14T22:23:05Z</dcterms:created>
  <dcterms:modified xsi:type="dcterms:W3CDTF">2024-05-12T06:24:38Z</dcterms:modified>
  <cp:category/>
  <cp:version/>
  <cp:contentType/>
  <cp:contentStatus/>
</cp:coreProperties>
</file>